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date1904="1" showInkAnnotation="0" autoCompressPictures="0"/>
  <bookViews>
    <workbookView xWindow="4600" yWindow="380" windowWidth="25600" windowHeight="16060" tabRatio="500"/>
  </bookViews>
  <sheets>
    <sheet name="Eau sucrée" sheetId="1" r:id="rId1"/>
    <sheet name="Simul. P combustible" sheetId="2" r:id="rId2"/>
    <sheet name="SP ME2.03" sheetId="5" r:id="rId3"/>
  </sheets>
  <definedNames>
    <definedName name="_xlnm.Print_Area" localSheetId="0">'Eau sucrée'!$C$5:$L$60</definedName>
    <definedName name="_xlnm.Print_Area" localSheetId="1">'Simul. P combustible'!$B$1:$K$46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G11" i="1"/>
  <c r="G12" i="1"/>
  <c r="G13" i="1"/>
  <c r="F24" i="1"/>
  <c r="G24" i="1"/>
  <c r="E15" i="1"/>
  <c r="J22" i="1"/>
  <c r="C22" i="1"/>
  <c r="K22" i="1"/>
  <c r="L22" i="1"/>
  <c r="D22" i="1"/>
  <c r="F22" i="1"/>
  <c r="G22" i="1"/>
  <c r="J23" i="1"/>
  <c r="C23" i="1"/>
  <c r="K23" i="1"/>
  <c r="L23" i="1"/>
  <c r="D23" i="1"/>
  <c r="F23" i="1"/>
  <c r="G23" i="1"/>
  <c r="J24" i="1"/>
  <c r="C24" i="1"/>
  <c r="K24" i="1"/>
  <c r="L24" i="1"/>
  <c r="D24" i="1"/>
  <c r="J25" i="1"/>
  <c r="C25" i="1"/>
  <c r="K25" i="1"/>
  <c r="L25" i="1"/>
  <c r="D25" i="1"/>
  <c r="F25" i="1"/>
  <c r="G25" i="1"/>
  <c r="J26" i="1"/>
  <c r="C26" i="1"/>
  <c r="K26" i="1"/>
  <c r="L26" i="1"/>
  <c r="D26" i="1"/>
  <c r="F26" i="1"/>
  <c r="G26" i="1"/>
  <c r="J27" i="1"/>
  <c r="C27" i="1"/>
  <c r="K27" i="1"/>
  <c r="L27" i="1"/>
  <c r="D27" i="1"/>
  <c r="F27" i="1"/>
  <c r="G27" i="1"/>
  <c r="J28" i="1"/>
  <c r="C28" i="1"/>
  <c r="K28" i="1"/>
  <c r="L28" i="1"/>
  <c r="D28" i="1"/>
  <c r="F28" i="1"/>
  <c r="G28" i="1"/>
  <c r="J29" i="1"/>
  <c r="C29" i="1"/>
  <c r="K29" i="1"/>
  <c r="L29" i="1"/>
  <c r="D29" i="1"/>
  <c r="F29" i="1"/>
  <c r="G29" i="1"/>
  <c r="J30" i="1"/>
  <c r="C30" i="1"/>
  <c r="K30" i="1"/>
  <c r="L30" i="1"/>
  <c r="D30" i="1"/>
  <c r="F30" i="1"/>
  <c r="G30" i="1"/>
  <c r="J31" i="1"/>
  <c r="C31" i="1"/>
  <c r="K31" i="1"/>
  <c r="L31" i="1"/>
  <c r="D31" i="1"/>
  <c r="F31" i="1"/>
  <c r="G31" i="1"/>
  <c r="M31" i="1"/>
  <c r="J33" i="1"/>
  <c r="K33" i="1"/>
  <c r="L33" i="1"/>
  <c r="M33" i="1"/>
  <c r="I32" i="1"/>
  <c r="J32" i="1"/>
  <c r="C32" i="1"/>
  <c r="K32" i="1"/>
  <c r="N32" i="1"/>
  <c r="L32" i="1"/>
  <c r="D32" i="1"/>
  <c r="F32" i="1"/>
  <c r="G32" i="1"/>
  <c r="C33" i="1"/>
  <c r="D33" i="1"/>
  <c r="F33" i="1"/>
  <c r="G33" i="1"/>
  <c r="J34" i="1"/>
  <c r="C34" i="1"/>
  <c r="K34" i="1"/>
  <c r="L34" i="1"/>
  <c r="D34" i="1"/>
  <c r="F34" i="1"/>
  <c r="G34" i="1"/>
  <c r="M34" i="1"/>
  <c r="J36" i="1"/>
  <c r="K36" i="1"/>
  <c r="L36" i="1"/>
  <c r="M36" i="1"/>
  <c r="I35" i="1"/>
  <c r="J35" i="1"/>
  <c r="C35" i="1"/>
  <c r="K35" i="1"/>
  <c r="N35" i="1"/>
  <c r="L35" i="1"/>
  <c r="D35" i="1"/>
  <c r="F35" i="1"/>
  <c r="G35" i="1"/>
  <c r="C36" i="1"/>
  <c r="D36" i="1"/>
  <c r="F36" i="1"/>
  <c r="G36" i="1"/>
  <c r="J37" i="1"/>
  <c r="C37" i="1"/>
  <c r="K37" i="1"/>
  <c r="L37" i="1"/>
  <c r="D37" i="1"/>
  <c r="F37" i="1"/>
  <c r="G37" i="1"/>
  <c r="M37" i="1"/>
  <c r="J39" i="1"/>
  <c r="K39" i="1"/>
  <c r="L39" i="1"/>
  <c r="M39" i="1"/>
  <c r="I38" i="1"/>
  <c r="J38" i="1"/>
  <c r="C38" i="1"/>
  <c r="K38" i="1"/>
  <c r="N38" i="1"/>
  <c r="L38" i="1"/>
  <c r="D38" i="1"/>
  <c r="F38" i="1"/>
  <c r="G38" i="1"/>
  <c r="C39" i="1"/>
  <c r="D39" i="1"/>
  <c r="F39" i="1"/>
  <c r="G39" i="1"/>
  <c r="J40" i="1"/>
  <c r="C40" i="1"/>
  <c r="K40" i="1"/>
  <c r="L40" i="1"/>
  <c r="D40" i="1"/>
  <c r="F40" i="1"/>
  <c r="G40" i="1"/>
  <c r="J41" i="1"/>
  <c r="C41" i="1"/>
  <c r="K41" i="1"/>
  <c r="L41" i="1"/>
  <c r="D41" i="1"/>
  <c r="F41" i="1"/>
  <c r="G41" i="1"/>
  <c r="J42" i="1"/>
  <c r="C42" i="1"/>
  <c r="K42" i="1"/>
  <c r="L42" i="1"/>
  <c r="D42" i="1"/>
  <c r="F42" i="1"/>
  <c r="G42" i="1"/>
  <c r="J43" i="1"/>
  <c r="C43" i="1"/>
  <c r="K43" i="1"/>
  <c r="L43" i="1"/>
  <c r="D43" i="1"/>
  <c r="F43" i="1"/>
  <c r="G43" i="1"/>
  <c r="J44" i="1"/>
  <c r="C44" i="1"/>
  <c r="K44" i="1"/>
  <c r="L44" i="1"/>
  <c r="D44" i="1"/>
  <c r="F44" i="1"/>
  <c r="G44" i="1"/>
  <c r="J45" i="1"/>
  <c r="C45" i="1"/>
  <c r="K45" i="1"/>
  <c r="L45" i="1"/>
  <c r="D45" i="1"/>
  <c r="F45" i="1"/>
  <c r="G45" i="1"/>
  <c r="J46" i="1"/>
  <c r="C46" i="1"/>
  <c r="K46" i="1"/>
  <c r="L46" i="1"/>
  <c r="D46" i="1"/>
  <c r="F46" i="1"/>
  <c r="G46" i="1"/>
  <c r="M46" i="1"/>
  <c r="J48" i="1"/>
  <c r="K48" i="1"/>
  <c r="L48" i="1"/>
  <c r="M48" i="1"/>
  <c r="I47" i="1"/>
  <c r="J47" i="1"/>
  <c r="C47" i="1"/>
  <c r="K47" i="1"/>
  <c r="N47" i="1"/>
  <c r="L47" i="1"/>
  <c r="D47" i="1"/>
  <c r="F47" i="1"/>
  <c r="G47" i="1"/>
  <c r="C48" i="1"/>
  <c r="D48" i="1"/>
  <c r="F48" i="1"/>
  <c r="G48" i="1"/>
  <c r="J49" i="1"/>
  <c r="C49" i="1"/>
  <c r="K49" i="1"/>
  <c r="L49" i="1"/>
  <c r="D49" i="1"/>
  <c r="F49" i="1"/>
  <c r="G49" i="1"/>
  <c r="J50" i="1"/>
  <c r="C50" i="1"/>
  <c r="K50" i="1"/>
  <c r="L50" i="1"/>
  <c r="D50" i="1"/>
  <c r="F50" i="1"/>
  <c r="G50" i="1"/>
  <c r="J51" i="1"/>
  <c r="C51" i="1"/>
  <c r="K51" i="1"/>
  <c r="L51" i="1"/>
  <c r="D51" i="1"/>
  <c r="F51" i="1"/>
  <c r="G51" i="1"/>
  <c r="J52" i="1"/>
  <c r="C52" i="1"/>
  <c r="K52" i="1"/>
  <c r="L52" i="1"/>
  <c r="D52" i="1"/>
  <c r="F52" i="1"/>
  <c r="G52" i="1"/>
  <c r="J53" i="1"/>
  <c r="C53" i="1"/>
  <c r="K53" i="1"/>
  <c r="L53" i="1"/>
  <c r="D53" i="1"/>
  <c r="F53" i="1"/>
  <c r="G53" i="1"/>
  <c r="J54" i="1"/>
  <c r="C54" i="1"/>
  <c r="K54" i="1"/>
  <c r="L54" i="1"/>
  <c r="D54" i="1"/>
  <c r="F54" i="1"/>
  <c r="G54" i="1"/>
  <c r="J55" i="1"/>
  <c r="C55" i="1"/>
  <c r="K55" i="1"/>
  <c r="L55" i="1"/>
  <c r="D55" i="1"/>
  <c r="F55" i="1"/>
  <c r="G55" i="1"/>
  <c r="J56" i="1"/>
  <c r="C56" i="1"/>
  <c r="K56" i="1"/>
  <c r="L56" i="1"/>
  <c r="D56" i="1"/>
  <c r="F56" i="1"/>
  <c r="G56" i="1"/>
  <c r="M56" i="1"/>
  <c r="J58" i="1"/>
  <c r="K58" i="1"/>
  <c r="L58" i="1"/>
  <c r="M58" i="1"/>
  <c r="I57" i="1"/>
  <c r="J57" i="1"/>
  <c r="C57" i="1"/>
  <c r="K57" i="1"/>
  <c r="N57" i="1"/>
  <c r="L57" i="1"/>
  <c r="D57" i="1"/>
  <c r="F57" i="1"/>
  <c r="G57" i="1"/>
  <c r="C58" i="1"/>
  <c r="D58" i="1"/>
  <c r="F58" i="1"/>
  <c r="G58" i="1"/>
  <c r="J59" i="1"/>
  <c r="C59" i="1"/>
  <c r="K59" i="1"/>
  <c r="L59" i="1"/>
  <c r="D59" i="1"/>
  <c r="F59" i="1"/>
  <c r="G59" i="1"/>
  <c r="J21" i="1"/>
  <c r="C21" i="1"/>
  <c r="K21" i="1"/>
  <c r="L21" i="1"/>
  <c r="D21" i="1"/>
  <c r="F21" i="1"/>
  <c r="G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21" i="1"/>
  <c r="G12" i="5"/>
  <c r="H12" i="5"/>
  <c r="I12" i="5"/>
  <c r="J12" i="5"/>
  <c r="J18" i="5"/>
  <c r="G17" i="5"/>
  <c r="H17" i="5"/>
  <c r="I17" i="5"/>
  <c r="J17" i="5"/>
  <c r="F17" i="5"/>
  <c r="E16" i="5"/>
  <c r="G16" i="5"/>
  <c r="H16" i="5"/>
  <c r="I16" i="5"/>
  <c r="J16" i="5"/>
  <c r="E15" i="5"/>
  <c r="G15" i="5"/>
  <c r="H15" i="5"/>
  <c r="I15" i="5"/>
  <c r="J15" i="5"/>
  <c r="E14" i="5"/>
  <c r="G14" i="5"/>
  <c r="H14" i="5"/>
  <c r="I14" i="5"/>
  <c r="J14" i="5"/>
  <c r="E13" i="5"/>
  <c r="G13" i="5"/>
  <c r="H13" i="5"/>
  <c r="I13" i="5"/>
  <c r="J13" i="5"/>
  <c r="C45" i="2"/>
  <c r="D45" i="2"/>
  <c r="E45" i="2"/>
  <c r="C28" i="2"/>
  <c r="D28" i="2"/>
  <c r="E28" i="2"/>
  <c r="H45" i="2"/>
  <c r="I45" i="2"/>
  <c r="J45" i="2"/>
  <c r="H28" i="2"/>
  <c r="I28" i="2"/>
  <c r="J28" i="2"/>
  <c r="O57" i="1"/>
  <c r="O35" i="1"/>
  <c r="O47" i="1"/>
  <c r="O38" i="1"/>
  <c r="O32" i="1"/>
  <c r="M59" i="1"/>
  <c r="M55" i="1"/>
  <c r="M54" i="1"/>
  <c r="M53" i="1"/>
  <c r="M52" i="1"/>
  <c r="M51" i="1"/>
  <c r="M50" i="1"/>
  <c r="M49" i="1"/>
  <c r="M45" i="1"/>
  <c r="M44" i="1"/>
  <c r="M43" i="1"/>
  <c r="M42" i="1"/>
  <c r="M41" i="1"/>
  <c r="M40" i="1"/>
  <c r="M30" i="1"/>
  <c r="M29" i="1"/>
  <c r="M28" i="1"/>
  <c r="M27" i="1"/>
  <c r="M26" i="1"/>
  <c r="M25" i="1"/>
  <c r="M24" i="1"/>
  <c r="M23" i="1"/>
  <c r="M22" i="1"/>
  <c r="M21" i="1"/>
</calcChain>
</file>

<file path=xl/sharedStrings.xml><?xml version="1.0" encoding="utf-8"?>
<sst xmlns="http://schemas.openxmlformats.org/spreadsheetml/2006/main" count="159" uniqueCount="94">
  <si>
    <t>Masse
volumique</t>
  </si>
  <si>
    <t>Kg/dm3</t>
  </si>
  <si>
    <t>Concentration
massique</t>
  </si>
  <si>
    <t>%</t>
  </si>
  <si>
    <t>Indice de
réfraction</t>
  </si>
  <si>
    <t>Préparation de la solution</t>
  </si>
  <si>
    <t>Masse
d'eau</t>
  </si>
  <si>
    <t>Masse
de sucre</t>
  </si>
  <si>
    <t>g</t>
  </si>
  <si>
    <t>Propriétés d'une solution de saccharose dilué dans de l'eau</t>
  </si>
  <si>
    <t>ml</t>
  </si>
  <si>
    <t>g/l</t>
  </si>
  <si>
    <t>Masse de
sucre pour
 1 litre</t>
  </si>
  <si>
    <t>Volume de
la préparation</t>
  </si>
  <si>
    <t>Résultat obtenu     </t>
  </si>
  <si>
    <t>Coca-Cola</t>
  </si>
  <si>
    <t>Sirop concentré</t>
  </si>
  <si>
    <t>Pour document "Energie puissance - Modlisation"</t>
  </si>
  <si>
    <t>Puissance à simuler</t>
  </si>
  <si>
    <t>Nb de gouttes pour 1 ml</t>
  </si>
  <si>
    <t>W</t>
  </si>
  <si>
    <t>Energie
contenue
dans la 
préparation</t>
  </si>
  <si>
    <t>Wh</t>
  </si>
  <si>
    <t>Energie
contenue
dans 1 ml</t>
  </si>
  <si>
    <t>Nombre de
gouttes/min pour la
puissance
à simuler</t>
  </si>
  <si>
    <t>Wh/ml</t>
  </si>
  <si>
    <t>Wh/g</t>
  </si>
  <si>
    <t>kJ/g    =</t>
  </si>
  <si>
    <t>W      =</t>
  </si>
  <si>
    <t>Résultats pour la simulation</t>
  </si>
  <si>
    <t>Pour simuler une puissance donnée</t>
  </si>
  <si>
    <t>kg/litre</t>
  </si>
  <si>
    <t>Energie
contenue
dans 1 g de
combustible</t>
  </si>
  <si>
    <t>Calcul du débit de combustible liquide en gouttes/min</t>
  </si>
  <si>
    <t>Masse volumique du combustible</t>
  </si>
  <si>
    <t>Pouvoir énergétique du combustible</t>
  </si>
  <si>
    <t xml:space="preserve">kJ/g   </t>
  </si>
  <si>
    <t>gouttes/min</t>
  </si>
  <si>
    <t>Energie des combustibles</t>
  </si>
  <si>
    <t>En rouge, les quantités (masse ou volume) à indiquer</t>
  </si>
  <si>
    <t>Combustible</t>
  </si>
  <si>
    <t>Pouvoir
énergétique</t>
  </si>
  <si>
    <t>masse
volumique</t>
  </si>
  <si>
    <t>masse</t>
  </si>
  <si>
    <t>Volume</t>
  </si>
  <si>
    <t>Energie</t>
  </si>
  <si>
    <t>Nombre de
gouttes de
1 kWh</t>
  </si>
  <si>
    <t>kJ/g</t>
  </si>
  <si>
    <t>kg/litre
ou g/cm3</t>
  </si>
  <si>
    <t>cm3
ou  ml</t>
  </si>
  <si>
    <t>kJ</t>
  </si>
  <si>
    <t>kWh</t>
  </si>
  <si>
    <t>Sucre fin</t>
  </si>
  <si>
    <t>Alcool à brûler</t>
  </si>
  <si>
    <t>Pétrole lampant</t>
  </si>
  <si>
    <t>Charbon (anthracite)</t>
  </si>
  <si>
    <t>Huile végétale</t>
  </si>
  <si>
    <t>Bougie</t>
  </si>
  <si>
    <t>Gaz (butane+propane)</t>
  </si>
  <si>
    <t>Le tableau donne alors le nombre de gouttes/min pour la puissance choisie et pour différentes</t>
  </si>
  <si>
    <t xml:space="preserve">concentrations de sucre. En plus, le tableau donne, pour chaque concentration, des indications </t>
  </si>
  <si>
    <t>permettant de préparer la solution ainsi que la valeur de la masse volumique et de l’indice</t>
  </si>
  <si>
    <t>Il convient donc de le mesurer avant de faire des calculs</t>
  </si>
  <si>
    <t>Attention: Le nombre de gouttes de liquide pour 1 ml dépend de divers facteurs.</t>
  </si>
  <si>
    <t>HEP Vaud Didactique des sciences - J-Cnoverraz 10.08.2016</t>
  </si>
  <si>
    <t>On entre</t>
  </si>
  <si>
    <t>Le tableau donne alors le nombre de gouttes/min pour la puissance à simuler</t>
  </si>
  <si>
    <t>On peut faire cela dans 4 zones identiques de manière à pouvoir faire des comparaisons</t>
  </si>
  <si>
    <r>
      <t xml:space="preserve">- </t>
    </r>
    <r>
      <rPr>
        <b/>
        <sz val="10"/>
        <color rgb="FF000000"/>
        <rFont val="Verdana"/>
      </rPr>
      <t>la masse volumique du combustible</t>
    </r>
  </si>
  <si>
    <r>
      <t xml:space="preserve">- </t>
    </r>
    <r>
      <rPr>
        <b/>
        <sz val="10"/>
        <color rgb="FF000000"/>
        <rFont val="Verdana"/>
      </rPr>
      <t>le pouvoir énergétique du combustible</t>
    </r>
  </si>
  <si>
    <r>
      <t xml:space="preserve">- </t>
    </r>
    <r>
      <rPr>
        <b/>
        <sz val="7"/>
        <color rgb="FF000000"/>
        <rFont val="Times New Roman"/>
      </rPr>
      <t xml:space="preserve"> </t>
    </r>
    <r>
      <rPr>
        <b/>
        <sz val="10"/>
        <color rgb="FF000000"/>
        <rFont val="Verdana"/>
      </rPr>
      <t>la puissance à simuler</t>
    </r>
  </si>
  <si>
    <r>
      <t xml:space="preserve">- </t>
    </r>
    <r>
      <rPr>
        <b/>
        <sz val="10"/>
        <color rgb="FFFF0000"/>
        <rFont val="Verdana"/>
      </rPr>
      <t>le Nb de gouttes pour 1 ml</t>
    </r>
  </si>
  <si>
    <t>Atelier énergie N° 6 Energie-puissance Introduction</t>
  </si>
  <si>
    <t>Atelier énergie N° 11 Energie-puissance Approfondissement</t>
  </si>
  <si>
    <r>
      <t xml:space="preserve">Situation-problème </t>
    </r>
    <r>
      <rPr>
        <b/>
        <sz val="14"/>
        <color rgb="FF3366FF"/>
        <rFont val="Cambria"/>
      </rPr>
      <t>ME2.03</t>
    </r>
    <r>
      <rPr>
        <b/>
        <sz val="14"/>
        <color theme="1"/>
        <rFont val="Cambria"/>
      </rPr>
      <t xml:space="preserve"> - Item </t>
    </r>
    <r>
      <rPr>
        <b/>
        <sz val="14"/>
        <color rgb="FFFF0000"/>
        <rFont val="Cambria"/>
      </rPr>
      <t>6.03</t>
    </r>
    <r>
      <rPr>
        <b/>
        <sz val="14"/>
        <color theme="1"/>
        <rFont val="Cambria"/>
      </rPr>
      <t xml:space="preserve"> de </t>
    </r>
    <r>
      <rPr>
        <b/>
        <i/>
        <sz val="14"/>
        <color theme="1"/>
        <rFont val="Cambria"/>
      </rPr>
      <t>Vous avez dit “énergie” ? (Extrait à disposition dans la BDRP)</t>
    </r>
  </si>
  <si>
    <t>dans chacun des aliments ou combustibles qui lui mis à disposition.</t>
  </si>
  <si>
    <t>Cette feuille de calcul permet de vérifier les résultats obtenus.</t>
  </si>
  <si>
    <t>de réfraction de la solution.</t>
  </si>
  <si>
    <t>Teneur énergétique du sucre</t>
  </si>
  <si>
    <t>J/ml ou kJ/l</t>
  </si>
  <si>
    <t>Energie
contenue
dans 1 ml
ou 1 litre</t>
  </si>
  <si>
    <t xml:space="preserve">des gouttes colorées qui représentent l’énergie contenue </t>
  </si>
  <si>
    <t>Dans la situation-problème, ME 2.03, l’élève doit dessiner</t>
  </si>
  <si>
    <t>le nombre de gouttes nécessaire à obtenir 1 ml de solution.</t>
  </si>
  <si>
    <t>On entre la puissance que l’on veut simuler par un débit d’eau sucrée ainsi que</t>
  </si>
  <si>
    <t>Calcul du débit de solution en gouttes/min pour simuler une puissance donnée</t>
  </si>
  <si>
    <t>Débit en 
ml/min</t>
  </si>
  <si>
    <t>kJ/min</t>
  </si>
  <si>
    <t>Wh/min      =</t>
  </si>
  <si>
    <t>                =</t>
  </si>
  <si>
    <t>kJ/h</t>
  </si>
  <si>
    <t>¶£•</t>
  </si>
  <si>
    <t>kJ/24h</t>
  </si>
  <si>
    <t>""2"Eaufeuille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</si>
</sst>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CHF&quot;\ #,##0.00;[Red]&quot;CHF&quot;\ \-#,##0.00"/>
    <numFmt numFmtId="164" formatCode="0.0000"/>
    <numFmt numFmtId="165" formatCode="0.0"/>
    <numFmt numFmtId="166" formatCode="#,##0.000"/>
  </numFmts>
  <fonts count="38" x14ac:knownFonts="1">
    <font>
      <sz val="10"/>
      <name val="Verdana"/>
    </font>
    <font>
      <sz val="8"/>
      <name val="Verdana"/>
    </font>
    <font>
      <sz val="12"/>
      <name val="Verdana"/>
    </font>
    <font>
      <u/>
      <sz val="10"/>
      <color indexed="12"/>
      <name val="Verdana"/>
    </font>
    <font>
      <u/>
      <sz val="10"/>
      <color indexed="20"/>
      <name val="Verdana"/>
    </font>
    <font>
      <b/>
      <sz val="10"/>
      <name val="Verdana"/>
    </font>
    <font>
      <sz val="11"/>
      <name val="Geneva"/>
    </font>
    <font>
      <sz val="10"/>
      <name val="Geneva"/>
    </font>
    <font>
      <u/>
      <sz val="10"/>
      <color theme="10"/>
      <name val="Verdana"/>
    </font>
    <font>
      <u/>
      <sz val="10"/>
      <color theme="11"/>
      <name val="Verdana"/>
    </font>
    <font>
      <b/>
      <sz val="11"/>
      <name val="Verdana"/>
    </font>
    <font>
      <b/>
      <sz val="12"/>
      <color rgb="FFFF0000"/>
      <name val="Verdana"/>
    </font>
    <font>
      <b/>
      <sz val="12"/>
      <color theme="1"/>
      <name val="Calibri"/>
      <family val="2"/>
      <scheme val="minor"/>
    </font>
    <font>
      <b/>
      <sz val="12"/>
      <color theme="1"/>
      <name val="Cambria"/>
    </font>
    <font>
      <sz val="9"/>
      <color theme="1"/>
      <name val="Calibri"/>
      <scheme val="minor"/>
    </font>
    <font>
      <sz val="12"/>
      <color theme="1"/>
      <name val="Cambria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rgb="FFFF0000"/>
      <name val="Verdana"/>
    </font>
    <font>
      <b/>
      <sz val="11"/>
      <color rgb="FFFF0000"/>
      <name val="Verdana"/>
    </font>
    <font>
      <b/>
      <sz val="14"/>
      <color rgb="FFFF0000"/>
      <name val="Calibri"/>
      <scheme val="minor"/>
    </font>
    <font>
      <sz val="14"/>
      <color rgb="FFFF0000"/>
      <name val="Calibri"/>
      <scheme val="minor"/>
    </font>
    <font>
      <b/>
      <sz val="12"/>
      <name val="Verdana"/>
    </font>
    <font>
      <b/>
      <sz val="14"/>
      <name val="Verdana"/>
    </font>
    <font>
      <b/>
      <sz val="10"/>
      <color rgb="FF000000"/>
      <name val="Symbol"/>
    </font>
    <font>
      <b/>
      <sz val="10"/>
      <color rgb="FF000000"/>
      <name val="Verdana"/>
    </font>
    <font>
      <b/>
      <sz val="7"/>
      <color rgb="FF000000"/>
      <name val="Times New Roman"/>
    </font>
    <font>
      <b/>
      <sz val="10"/>
      <color rgb="FFFF0000"/>
      <name val="Symbol"/>
    </font>
    <font>
      <b/>
      <sz val="10"/>
      <color rgb="FFFF0000"/>
      <name val="Verdana"/>
    </font>
    <font>
      <b/>
      <sz val="14"/>
      <color theme="1"/>
      <name val="Cambria"/>
    </font>
    <font>
      <b/>
      <sz val="14"/>
      <color rgb="FF3366FF"/>
      <name val="Cambria"/>
    </font>
    <font>
      <b/>
      <sz val="14"/>
      <color rgb="FFFF0000"/>
      <name val="Cambria"/>
    </font>
    <font>
      <b/>
      <i/>
      <sz val="14"/>
      <color theme="1"/>
      <name val="Cambria"/>
    </font>
    <font>
      <b/>
      <sz val="16"/>
      <color theme="1"/>
      <name val="Calibri"/>
      <scheme val="minor"/>
    </font>
    <font>
      <b/>
      <sz val="12"/>
      <color rgb="FFFF0000"/>
      <name val="Calibri"/>
      <scheme val="minor"/>
    </font>
    <font>
      <sz val="16"/>
      <color theme="1"/>
      <name val="Calibri"/>
      <scheme val="minor"/>
    </font>
    <font>
      <sz val="14"/>
      <name val="Calibri"/>
      <scheme val="minor"/>
    </font>
    <font>
      <sz val="11"/>
      <color rgb="FFFF0000"/>
      <name val="Verdana"/>
    </font>
  </fonts>
  <fills count="14">
    <fill>
      <patternFill patternType="none"/>
    </fill>
    <fill>
      <patternFill patternType="gray125"/>
    </fill>
    <fill>
      <patternFill patternType="solid">
        <fgColor rgb="FFFFFBC7"/>
        <bgColor indexed="64"/>
      </patternFill>
    </fill>
    <fill>
      <patternFill patternType="solid">
        <fgColor rgb="FFE7FFE5"/>
        <bgColor indexed="64"/>
      </patternFill>
    </fill>
    <fill>
      <patternFill patternType="solid">
        <fgColor rgb="FFFDE6F2"/>
        <bgColor indexed="64"/>
      </patternFill>
    </fill>
    <fill>
      <patternFill patternType="solid">
        <fgColor rgb="FFFFFBC7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2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rgb="FFFDBEB5"/>
        <bgColor indexed="64"/>
      </patternFill>
    </fill>
  </fills>
  <borders count="37">
    <border>
      <left/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/>
      <bottom style="hair">
        <color auto="1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2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/>
    </xf>
    <xf numFmtId="0" fontId="2" fillId="3" borderId="0" xfId="0" applyFont="1" applyFill="1"/>
    <xf numFmtId="0" fontId="2" fillId="3" borderId="2" xfId="0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0" fontId="0" fillId="0" borderId="11" xfId="0" applyBorder="1"/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/>
    </xf>
    <xf numFmtId="164" fontId="2" fillId="4" borderId="20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0" fontId="0" fillId="4" borderId="17" xfId="0" applyFill="1" applyBorder="1"/>
    <xf numFmtId="1" fontId="2" fillId="6" borderId="4" xfId="0" applyNumberFormat="1" applyFont="1" applyFill="1" applyBorder="1" applyAlignment="1">
      <alignment horizontal="center"/>
    </xf>
    <xf numFmtId="1" fontId="2" fillId="6" borderId="5" xfId="0" applyNumberFormat="1" applyFont="1" applyFill="1" applyBorder="1" applyAlignment="1">
      <alignment horizontal="center"/>
    </xf>
    <xf numFmtId="1" fontId="2" fillId="6" borderId="6" xfId="0" applyNumberFormat="1" applyFont="1" applyFill="1" applyBorder="1" applyAlignment="1">
      <alignment horizontal="center"/>
    </xf>
    <xf numFmtId="1" fontId="2" fillId="6" borderId="14" xfId="0" applyNumberFormat="1" applyFont="1" applyFill="1" applyBorder="1" applyAlignment="1">
      <alignment horizontal="center"/>
    </xf>
    <xf numFmtId="164" fontId="2" fillId="6" borderId="20" xfId="0" applyNumberFormat="1" applyFont="1" applyFill="1" applyBorder="1" applyAlignment="1">
      <alignment horizontal="center"/>
    </xf>
    <xf numFmtId="165" fontId="2" fillId="6" borderId="21" xfId="0" applyNumberFormat="1" applyFont="1" applyFill="1" applyBorder="1" applyAlignment="1">
      <alignment horizontal="center"/>
    </xf>
    <xf numFmtId="1" fontId="2" fillId="7" borderId="10" xfId="0" applyNumberFormat="1" applyFont="1" applyFill="1" applyBorder="1" applyAlignment="1">
      <alignment horizontal="center"/>
    </xf>
    <xf numFmtId="0" fontId="6" fillId="0" borderId="0" xfId="0" applyFont="1"/>
    <xf numFmtId="2" fontId="6" fillId="0" borderId="0" xfId="0" applyNumberFormat="1" applyFont="1"/>
    <xf numFmtId="0" fontId="0" fillId="0" borderId="22" xfId="0" applyBorder="1"/>
    <xf numFmtId="0" fontId="0" fillId="0" borderId="23" xfId="0" applyBorder="1"/>
    <xf numFmtId="0" fontId="7" fillId="6" borderId="0" xfId="0" applyFont="1" applyFill="1"/>
    <xf numFmtId="0" fontId="7" fillId="0" borderId="0" xfId="0" applyFont="1"/>
    <xf numFmtId="0" fontId="0" fillId="8" borderId="17" xfId="0" applyFill="1" applyBorder="1"/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/>
    </xf>
    <xf numFmtId="1" fontId="2" fillId="8" borderId="16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10" borderId="16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1" fontId="2" fillId="0" borderId="16" xfId="0" applyNumberFormat="1" applyFont="1" applyFill="1" applyBorder="1" applyAlignment="1">
      <alignment horizontal="center"/>
    </xf>
    <xf numFmtId="2" fontId="2" fillId="8" borderId="19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8" borderId="25" xfId="0" applyFill="1" applyBorder="1"/>
    <xf numFmtId="0" fontId="0" fillId="8" borderId="26" xfId="0" applyFill="1" applyBorder="1"/>
    <xf numFmtId="0" fontId="0" fillId="8" borderId="11" xfId="0" applyFill="1" applyBorder="1"/>
    <xf numFmtId="0" fontId="0" fillId="8" borderId="27" xfId="0" applyFill="1" applyBorder="1"/>
    <xf numFmtId="0" fontId="0" fillId="8" borderId="0" xfId="0" applyFill="1" applyBorder="1"/>
    <xf numFmtId="0" fontId="5" fillId="8" borderId="24" xfId="0" applyFont="1" applyFill="1" applyBorder="1"/>
    <xf numFmtId="0" fontId="2" fillId="0" borderId="0" xfId="0" quotePrefix="1" applyFont="1" applyAlignment="1"/>
    <xf numFmtId="1" fontId="11" fillId="8" borderId="19" xfId="0" applyNumberFormat="1" applyFont="1" applyFill="1" applyBorder="1" applyAlignment="1">
      <alignment horizontal="center" vertical="center"/>
    </xf>
    <xf numFmtId="0" fontId="0" fillId="0" borderId="0" xfId="0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5" fillId="0" borderId="30" xfId="0" applyFont="1" applyBorder="1" applyAlignment="1">
      <alignment vertical="center"/>
    </xf>
    <xf numFmtId="0" fontId="12" fillId="0" borderId="30" xfId="0" applyNumberFormat="1" applyFont="1" applyBorder="1" applyAlignment="1">
      <alignment horizontal="center"/>
    </xf>
    <xf numFmtId="0" fontId="15" fillId="0" borderId="31" xfId="0" applyFont="1" applyBorder="1" applyAlignment="1">
      <alignment vertical="center"/>
    </xf>
    <xf numFmtId="0" fontId="12" fillId="0" borderId="31" xfId="0" applyNumberFormat="1" applyFont="1" applyBorder="1" applyAlignment="1">
      <alignment horizontal="center"/>
    </xf>
    <xf numFmtId="0" fontId="15" fillId="0" borderId="28" xfId="0" applyFont="1" applyBorder="1"/>
    <xf numFmtId="0" fontId="16" fillId="0" borderId="28" xfId="0" applyFont="1" applyBorder="1" applyAlignment="1">
      <alignment horizontal="center"/>
    </xf>
    <xf numFmtId="3" fontId="16" fillId="0" borderId="28" xfId="0" applyNumberFormat="1" applyFont="1" applyBorder="1" applyAlignment="1">
      <alignment horizontal="center"/>
    </xf>
    <xf numFmtId="166" fontId="16" fillId="0" borderId="28" xfId="0" applyNumberFormat="1" applyFont="1" applyBorder="1" applyAlignment="1">
      <alignment horizontal="center"/>
    </xf>
    <xf numFmtId="0" fontId="17" fillId="0" borderId="28" xfId="0" applyNumberFormat="1" applyFont="1" applyBorder="1" applyAlignment="1">
      <alignment horizontal="center"/>
    </xf>
    <xf numFmtId="0" fontId="10" fillId="0" borderId="0" xfId="0" applyFont="1"/>
    <xf numFmtId="165" fontId="11" fillId="8" borderId="19" xfId="0" applyNumberFormat="1" applyFont="1" applyFill="1" applyBorder="1" applyAlignment="1">
      <alignment horizontal="center" vertical="center"/>
    </xf>
    <xf numFmtId="0" fontId="19" fillId="0" borderId="0" xfId="0" applyFont="1"/>
    <xf numFmtId="0" fontId="10" fillId="0" borderId="0" xfId="0" applyFont="1"/>
    <xf numFmtId="0" fontId="2" fillId="9" borderId="0" xfId="0" applyFont="1" applyFill="1" applyProtection="1">
      <protection locked="0"/>
    </xf>
    <xf numFmtId="0" fontId="20" fillId="0" borderId="0" xfId="0" applyFont="1"/>
    <xf numFmtId="0" fontId="21" fillId="0" borderId="0" xfId="0" applyFont="1"/>
    <xf numFmtId="0" fontId="22" fillId="0" borderId="2" xfId="0" applyFont="1" applyBorder="1" applyAlignment="1">
      <alignment horizontal="left"/>
    </xf>
    <xf numFmtId="0" fontId="23" fillId="0" borderId="0" xfId="0" applyFont="1"/>
    <xf numFmtId="0" fontId="18" fillId="9" borderId="0" xfId="0" applyFont="1" applyFill="1" applyProtection="1">
      <protection locked="0"/>
    </xf>
    <xf numFmtId="0" fontId="18" fillId="0" borderId="2" xfId="0" applyFont="1" applyBorder="1" applyAlignment="1">
      <alignment horizontal="left"/>
    </xf>
    <xf numFmtId="8" fontId="24" fillId="0" borderId="0" xfId="0" quotePrefix="1" applyNumberFormat="1" applyFont="1" applyAlignment="1">
      <alignment horizontal="left" vertical="center" indent="1"/>
    </xf>
    <xf numFmtId="0" fontId="24" fillId="0" borderId="0" xfId="0" quotePrefix="1" applyFont="1" applyAlignment="1">
      <alignment horizontal="left" vertical="center" indent="1"/>
    </xf>
    <xf numFmtId="0" fontId="25" fillId="0" borderId="0" xfId="0" applyFont="1" applyAlignment="1">
      <alignment vertical="center"/>
    </xf>
    <xf numFmtId="0" fontId="25" fillId="0" borderId="0" xfId="0" applyFont="1"/>
    <xf numFmtId="0" fontId="27" fillId="0" borderId="0" xfId="0" quotePrefix="1" applyFont="1" applyAlignment="1">
      <alignment horizontal="left" vertical="center" indent="1"/>
    </xf>
    <xf numFmtId="0" fontId="29" fillId="0" borderId="0" xfId="0" applyFont="1" applyAlignment="1">
      <alignment vertical="center"/>
    </xf>
    <xf numFmtId="0" fontId="33" fillId="0" borderId="0" xfId="0" applyFont="1"/>
    <xf numFmtId="0" fontId="2" fillId="0" borderId="28" xfId="0" applyFont="1" applyBorder="1"/>
    <xf numFmtId="0" fontId="2" fillId="0" borderId="28" xfId="0" applyFont="1" applyBorder="1" applyAlignment="1">
      <alignment horizont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166" fontId="2" fillId="0" borderId="30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3" fontId="2" fillId="0" borderId="31" xfId="0" applyNumberFormat="1" applyFont="1" applyBorder="1" applyAlignment="1">
      <alignment horizontal="center"/>
    </xf>
    <xf numFmtId="166" fontId="2" fillId="0" borderId="31" xfId="0" applyNumberFormat="1" applyFont="1" applyBorder="1" applyAlignment="1">
      <alignment horizontal="center"/>
    </xf>
    <xf numFmtId="1" fontId="2" fillId="0" borderId="31" xfId="0" applyNumberFormat="1" applyFont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0" fillId="8" borderId="32" xfId="0" applyFill="1" applyBorder="1"/>
    <xf numFmtId="0" fontId="2" fillId="8" borderId="34" xfId="0" applyFont="1" applyFill="1" applyBorder="1" applyAlignment="1">
      <alignment horizontal="center" vertical="center"/>
    </xf>
    <xf numFmtId="1" fontId="2" fillId="8" borderId="35" xfId="0" applyNumberFormat="1" applyFont="1" applyFill="1" applyBorder="1" applyAlignment="1">
      <alignment horizontal="center"/>
    </xf>
    <xf numFmtId="1" fontId="2" fillId="10" borderId="35" xfId="0" applyNumberFormat="1" applyFont="1" applyFill="1" applyBorder="1" applyAlignment="1">
      <alignment horizontal="center"/>
    </xf>
    <xf numFmtId="1" fontId="2" fillId="8" borderId="36" xfId="0" applyNumberFormat="1" applyFont="1" applyFill="1" applyBorder="1" applyAlignment="1">
      <alignment horizontal="center"/>
    </xf>
    <xf numFmtId="0" fontId="34" fillId="9" borderId="30" xfId="0" applyFont="1" applyFill="1" applyBorder="1" applyAlignment="1" applyProtection="1">
      <alignment horizontal="center"/>
      <protection locked="0"/>
    </xf>
    <xf numFmtId="0" fontId="34" fillId="9" borderId="31" xfId="0" applyFont="1" applyFill="1" applyBorder="1" applyAlignment="1" applyProtection="1">
      <alignment horizontal="center"/>
      <protection locked="0"/>
    </xf>
    <xf numFmtId="0" fontId="34" fillId="9" borderId="28" xfId="0" applyFont="1" applyFill="1" applyBorder="1" applyAlignment="1" applyProtection="1">
      <alignment horizontal="center"/>
      <protection locked="0"/>
    </xf>
    <xf numFmtId="0" fontId="22" fillId="8" borderId="33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/>
    </xf>
    <xf numFmtId="2" fontId="2" fillId="8" borderId="16" xfId="0" applyNumberFormat="1" applyFont="1" applyFill="1" applyBorder="1" applyAlignment="1">
      <alignment horizontal="center"/>
    </xf>
    <xf numFmtId="2" fontId="2" fillId="10" borderId="16" xfId="0" applyNumberFormat="1" applyFont="1" applyFill="1" applyBorder="1" applyAlignment="1">
      <alignment horizontal="center"/>
    </xf>
    <xf numFmtId="0" fontId="35" fillId="0" borderId="0" xfId="0" applyFont="1"/>
    <xf numFmtId="0" fontId="11" fillId="9" borderId="0" xfId="0" applyFont="1" applyFill="1" applyProtection="1">
      <protection locked="0"/>
    </xf>
    <xf numFmtId="0" fontId="36" fillId="0" borderId="0" xfId="0" applyFont="1"/>
    <xf numFmtId="0" fontId="37" fillId="0" borderId="0" xfId="0" applyFont="1"/>
    <xf numFmtId="0" fontId="0" fillId="0" borderId="11" xfId="0" applyFill="1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3" fontId="2" fillId="0" borderId="0" xfId="0" applyNumberFormat="1" applyFont="1" applyAlignment="1">
      <alignment horizontal="center"/>
    </xf>
    <xf numFmtId="1" fontId="2" fillId="11" borderId="16" xfId="0" applyNumberFormat="1" applyFont="1" applyFill="1" applyBorder="1" applyAlignment="1">
      <alignment horizontal="center"/>
    </xf>
    <xf numFmtId="2" fontId="2" fillId="11" borderId="16" xfId="0" applyNumberFormat="1" applyFont="1" applyFill="1" applyBorder="1" applyAlignment="1">
      <alignment horizontal="center"/>
    </xf>
    <xf numFmtId="1" fontId="2" fillId="11" borderId="35" xfId="0" applyNumberFormat="1" applyFont="1" applyFill="1" applyBorder="1" applyAlignment="1">
      <alignment horizontal="center"/>
    </xf>
    <xf numFmtId="165" fontId="2" fillId="11" borderId="21" xfId="0" applyNumberFormat="1" applyFont="1" applyFill="1" applyBorder="1" applyAlignment="1">
      <alignment horizontal="center"/>
    </xf>
    <xf numFmtId="1" fontId="2" fillId="11" borderId="4" xfId="0" applyNumberFormat="1" applyFont="1" applyFill="1" applyBorder="1" applyAlignment="1">
      <alignment horizontal="center"/>
    </xf>
    <xf numFmtId="1" fontId="2" fillId="11" borderId="5" xfId="0" applyNumberFormat="1" applyFont="1" applyFill="1" applyBorder="1" applyAlignment="1">
      <alignment horizontal="center"/>
    </xf>
    <xf numFmtId="1" fontId="2" fillId="11" borderId="6" xfId="0" applyNumberFormat="1" applyFont="1" applyFill="1" applyBorder="1" applyAlignment="1">
      <alignment horizontal="center"/>
    </xf>
    <xf numFmtId="1" fontId="2" fillId="12" borderId="10" xfId="0" applyNumberFormat="1" applyFont="1" applyFill="1" applyBorder="1" applyAlignment="1">
      <alignment horizontal="center"/>
    </xf>
    <xf numFmtId="164" fontId="2" fillId="11" borderId="20" xfId="0" applyNumberFormat="1" applyFont="1" applyFill="1" applyBorder="1" applyAlignment="1">
      <alignment horizontal="center"/>
    </xf>
    <xf numFmtId="1" fontId="0" fillId="11" borderId="16" xfId="0" applyNumberFormat="1" applyFont="1" applyFill="1" applyBorder="1" applyAlignment="1">
      <alignment horizontal="center"/>
    </xf>
    <xf numFmtId="0" fontId="7" fillId="11" borderId="0" xfId="0" applyFont="1" applyFill="1"/>
    <xf numFmtId="1" fontId="2" fillId="13" borderId="16" xfId="0" applyNumberFormat="1" applyFont="1" applyFill="1" applyBorder="1" applyAlignment="1">
      <alignment horizontal="center"/>
    </xf>
    <xf numFmtId="2" fontId="2" fillId="13" borderId="16" xfId="0" applyNumberFormat="1" applyFont="1" applyFill="1" applyBorder="1" applyAlignment="1">
      <alignment horizontal="center"/>
    </xf>
    <xf numFmtId="1" fontId="2" fillId="13" borderId="35" xfId="0" applyNumberFormat="1" applyFont="1" applyFill="1" applyBorder="1" applyAlignment="1">
      <alignment horizontal="center"/>
    </xf>
    <xf numFmtId="1" fontId="2" fillId="13" borderId="21" xfId="0" applyNumberFormat="1" applyFont="1" applyFill="1" applyBorder="1" applyAlignment="1">
      <alignment horizontal="center"/>
    </xf>
    <xf numFmtId="1" fontId="2" fillId="13" borderId="4" xfId="0" applyNumberFormat="1" applyFont="1" applyFill="1" applyBorder="1" applyAlignment="1">
      <alignment horizontal="center"/>
    </xf>
    <xf numFmtId="1" fontId="2" fillId="13" borderId="5" xfId="0" applyNumberFormat="1" applyFont="1" applyFill="1" applyBorder="1" applyAlignment="1">
      <alignment horizontal="center"/>
    </xf>
    <xf numFmtId="1" fontId="2" fillId="13" borderId="6" xfId="0" applyNumberFormat="1" applyFont="1" applyFill="1" applyBorder="1" applyAlignment="1">
      <alignment horizontal="center"/>
    </xf>
    <xf numFmtId="1" fontId="2" fillId="13" borderId="14" xfId="0" applyNumberFormat="1" applyFont="1" applyFill="1" applyBorder="1" applyAlignment="1">
      <alignment horizontal="center"/>
    </xf>
    <xf numFmtId="164" fontId="2" fillId="13" borderId="20" xfId="0" applyNumberFormat="1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7" fillId="13" borderId="0" xfId="0" applyFont="1" applyFill="1"/>
    <xf numFmtId="0" fontId="10" fillId="0" borderId="0" xfId="0" applyFont="1"/>
  </cellXfs>
  <cellStyles count="2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800"/>
              <a:t>Masse volumique d'une solution de saccharose en fonction de sa concentration en % massique                                        </a:t>
            </a:r>
          </a:p>
        </c:rich>
      </c:tx>
      <c:layout>
        <c:manualLayout>
          <c:xMode val="edge"/>
          <c:yMode val="edge"/>
          <c:x val="0.0318275393338666"/>
          <c:y val="0.023183925811437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94314378567155"/>
          <c:y val="0.0921041015953766"/>
          <c:w val="0.945585926661003"/>
          <c:h val="0.863987635239567"/>
        </c:manualLayout>
      </c:layout>
      <c:scatterChart>
        <c:scatterStyle val="smoothMarker"/>
        <c:varyColors val="0"/>
        <c:ser>
          <c:idx val="0"/>
          <c:order val="0"/>
          <c:tx>
            <c:v>Masse volumique d'une solution de saccharose en fonction de sa concentration en % massique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'Eau sucrée'!#REF!</c:f>
            </c:numRef>
          </c:xVal>
          <c:yVal>
            <c:numRef>
              <c:f>'Eau sucrée'!#REF!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194280"/>
        <c:axId val="2056317448"/>
      </c:scatterChart>
      <c:valAx>
        <c:axId val="2087194280"/>
        <c:scaling>
          <c:orientation val="minMax"/>
          <c:max val="80.0"/>
        </c:scaling>
        <c:delete val="0"/>
        <c:axPos val="b"/>
        <c:majorGridlines>
          <c:spPr>
            <a:ln w="3175">
              <a:solidFill>
                <a:srgbClr val="33CCCC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56317448"/>
        <c:crosses val="autoZero"/>
        <c:crossBetween val="midCat"/>
        <c:majorUnit val="2.0"/>
      </c:valAx>
      <c:valAx>
        <c:axId val="2056317448"/>
        <c:scaling>
          <c:orientation val="minMax"/>
          <c:min val="1.0"/>
        </c:scaling>
        <c:delete val="0"/>
        <c:axPos val="l"/>
        <c:majorGridlines>
          <c:spPr>
            <a:ln w="3175">
              <a:solidFill>
                <a:srgbClr val="63AAFE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87194280"/>
        <c:crosses val="autoZero"/>
        <c:crossBetween val="midCat"/>
        <c:majorUnit val="0.0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984251968503937" l="0.748031496062992" r="0.748031496062992" t="0.984251968503937" header="0.511811023622047" footer="0.511811023622047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800"/>
              <a:t>Indice de réfraction d'une solution de saccharose en fonction de sa concentration en % massique</a:t>
            </a:r>
          </a:p>
        </c:rich>
      </c:tx>
      <c:layout>
        <c:manualLayout>
          <c:xMode val="edge"/>
          <c:yMode val="edge"/>
          <c:x val="0.0297741496994236"/>
          <c:y val="0.024729520865533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28542341510881"/>
          <c:y val="0.080370942812983"/>
          <c:w val="0.953799485198775"/>
          <c:h val="0.879443585780525"/>
        </c:manualLayout>
      </c:layout>
      <c:scatterChart>
        <c:scatterStyle val="smoothMarker"/>
        <c:varyColors val="0"/>
        <c:ser>
          <c:idx val="0"/>
          <c:order val="0"/>
          <c:tx>
            <c:v>Indice de réfraction d'une solution de saccharose en fonction de sa concentration en % massique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'Eau sucrée'!#REF!</c:f>
            </c:numRef>
          </c:xVal>
          <c:yVal>
            <c:numRef>
              <c:f>'Eau sucrée'!#REF!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292744"/>
        <c:axId val="2082962360"/>
      </c:scatterChart>
      <c:valAx>
        <c:axId val="2084292744"/>
        <c:scaling>
          <c:orientation val="minMax"/>
          <c:max val="80.0"/>
        </c:scaling>
        <c:delete val="0"/>
        <c:axPos val="b"/>
        <c:majorGridlines>
          <c:spPr>
            <a:ln w="3175">
              <a:solidFill>
                <a:srgbClr val="00ABEA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82962360"/>
        <c:crosses val="autoZero"/>
        <c:crossBetween val="midCat"/>
        <c:majorUnit val="2.0"/>
      </c:valAx>
      <c:valAx>
        <c:axId val="2082962360"/>
        <c:scaling>
          <c:orientation val="minMax"/>
          <c:min val="1.33"/>
        </c:scaling>
        <c:delete val="0"/>
        <c:axPos val="l"/>
        <c:majorGridlines>
          <c:spPr>
            <a:ln w="3175">
              <a:solidFill>
                <a:srgbClr val="00ABEA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lang="fr-FR" sz="1200"/>
            </a:pPr>
            <a:endParaRPr lang="fr-FR"/>
          </a:p>
        </c:txPr>
        <c:crossAx val="2084292744"/>
        <c:crosses val="autoZero"/>
        <c:crossBetween val="midCat"/>
        <c:majorUnit val="0.0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984251968503937" l="0.748031496062992" r="0.748031496062992" t="0.984251968503937" header="0.511811023622047" footer="0.511811023622047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127000</xdr:colOff>
      <xdr:row>0</xdr:row>
      <xdr:rowOff>0</xdr:rowOff>
    </xdr:from>
    <xdr:to>
      <xdr:col>38</xdr:col>
      <xdr:colOff>114300</xdr:colOff>
      <xdr:row>31</xdr:row>
      <xdr:rowOff>12700</xdr:rowOff>
    </xdr:to>
    <xdr:graphicFrame macro="">
      <xdr:nvGraphicFramePr>
        <xdr:cNvPr id="1025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279400</xdr:colOff>
      <xdr:row>33</xdr:row>
      <xdr:rowOff>139700</xdr:rowOff>
    </xdr:from>
    <xdr:to>
      <xdr:col>38</xdr:col>
      <xdr:colOff>292100</xdr:colOff>
      <xdr:row>86</xdr:row>
      <xdr:rowOff>25400</xdr:rowOff>
    </xdr:to>
    <xdr:graphicFrame macro="">
      <xdr:nvGraphicFramePr>
        <xdr:cNvPr id="1026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59999389629810485"/>
    <pageSetUpPr fitToPage="1"/>
  </sheetPr>
  <dimension ref="C1:U59"/>
  <sheetViews>
    <sheetView tabSelected="1" topLeftCell="B11" workbookViewId="0">
      <selection activeCell="C11" sqref="C11"/>
    </sheetView>
  </sheetViews>
  <sheetFormatPr baseColWidth="10" defaultRowHeight="13" x14ac:dyDescent="0"/>
  <cols>
    <col min="3" max="3" width="11.42578125" customWidth="1"/>
    <col min="4" max="4" width="13.28515625" customWidth="1"/>
    <col min="5" max="5" width="12" customWidth="1"/>
    <col min="6" max="6" width="14.28515625" customWidth="1"/>
    <col min="7" max="7" width="8.5703125" customWidth="1"/>
    <col min="8" max="8" width="9.42578125" customWidth="1"/>
    <col min="9" max="9" width="12.85546875" customWidth="1"/>
    <col min="10" max="10" width="9.7109375" customWidth="1"/>
    <col min="11" max="11" width="13.140625" customWidth="1"/>
    <col min="12" max="12" width="11.28515625" customWidth="1"/>
    <col min="13" max="13" width="10.42578125" customWidth="1"/>
    <col min="16" max="16" width="11.85546875" customWidth="1"/>
    <col min="17" max="18" width="11.28515625" customWidth="1"/>
    <col min="19" max="19" width="12.28515625" customWidth="1"/>
  </cols>
  <sheetData>
    <row r="1" spans="3:20">
      <c r="G1" s="67"/>
      <c r="H1" s="67"/>
    </row>
    <row r="2" spans="3:20">
      <c r="G2" s="67"/>
      <c r="H2" s="67"/>
      <c r="O2" s="3" t="s">
        <v>64</v>
      </c>
    </row>
    <row r="3" spans="3:20" ht="18">
      <c r="C3" s="87" t="s">
        <v>73</v>
      </c>
      <c r="G3" s="67"/>
      <c r="H3" s="67"/>
      <c r="O3" s="3"/>
    </row>
    <row r="4" spans="3:20">
      <c r="G4" s="67"/>
      <c r="H4" s="67"/>
    </row>
    <row r="5" spans="3:20" ht="18">
      <c r="C5" s="87" t="s">
        <v>85</v>
      </c>
      <c r="G5" s="67"/>
      <c r="H5" s="67"/>
    </row>
    <row r="6" spans="3:20" ht="18">
      <c r="C6" s="87"/>
      <c r="G6" s="67"/>
      <c r="H6" s="67"/>
    </row>
    <row r="7" spans="3:20" ht="18">
      <c r="G7" s="67"/>
      <c r="H7" s="67"/>
      <c r="I7" s="125" t="s">
        <v>84</v>
      </c>
      <c r="Q7" s="81"/>
    </row>
    <row r="8" spans="3:20" ht="18">
      <c r="G8" s="67"/>
      <c r="H8" s="67"/>
      <c r="I8" s="85" t="s">
        <v>83</v>
      </c>
      <c r="Q8" s="81"/>
    </row>
    <row r="9" spans="3:20" ht="14">
      <c r="G9" s="67"/>
      <c r="H9" s="67"/>
      <c r="I9" s="126" t="s">
        <v>63</v>
      </c>
      <c r="Q9" s="81"/>
    </row>
    <row r="10" spans="3:20" ht="16">
      <c r="C10" s="86" t="s">
        <v>18</v>
      </c>
      <c r="G10" s="67"/>
      <c r="H10" s="67"/>
      <c r="I10" s="126" t="s">
        <v>62</v>
      </c>
      <c r="Q10" s="81"/>
    </row>
    <row r="11" spans="3:20" ht="18">
      <c r="C11" s="83">
        <v>118</v>
      </c>
      <c r="D11" s="51" t="s">
        <v>28</v>
      </c>
      <c r="E11" s="53">
        <f>C11/60</f>
        <v>1.9666666666666666</v>
      </c>
      <c r="F11" s="50" t="s">
        <v>88</v>
      </c>
      <c r="G11" s="53">
        <f>E11*3.6</f>
        <v>7.08</v>
      </c>
      <c r="H11" s="50" t="s">
        <v>87</v>
      </c>
      <c r="I11" s="125" t="s">
        <v>59</v>
      </c>
    </row>
    <row r="12" spans="3:20" ht="18">
      <c r="C12" s="86" t="s">
        <v>19</v>
      </c>
      <c r="F12" s="131" t="s">
        <v>89</v>
      </c>
      <c r="G12" s="53">
        <f>G11*60</f>
        <v>424.8</v>
      </c>
      <c r="H12" s="50" t="s">
        <v>90</v>
      </c>
      <c r="I12" s="125" t="s">
        <v>60</v>
      </c>
    </row>
    <row r="13" spans="3:20" ht="18">
      <c r="C13" s="124">
        <v>20</v>
      </c>
      <c r="F13" s="131" t="s">
        <v>89</v>
      </c>
      <c r="G13" s="132">
        <f>G12*24</f>
        <v>10195.200000000001</v>
      </c>
      <c r="H13" s="50" t="s">
        <v>92</v>
      </c>
      <c r="I13" s="125" t="s">
        <v>61</v>
      </c>
    </row>
    <row r="14" spans="3:20" ht="18">
      <c r="C14" s="86" t="s">
        <v>78</v>
      </c>
      <c r="D14" s="51"/>
      <c r="E14" s="51"/>
      <c r="G14" s="67"/>
      <c r="H14" s="67"/>
      <c r="I14" s="125" t="s">
        <v>77</v>
      </c>
      <c r="T14" s="1"/>
    </row>
    <row r="15" spans="3:20" ht="16">
      <c r="C15" s="83">
        <v>17</v>
      </c>
      <c r="D15" s="52" t="s">
        <v>27</v>
      </c>
      <c r="E15" s="51">
        <f>0.278*C15</f>
        <v>4.7260000000000009</v>
      </c>
      <c r="F15" s="50" t="s">
        <v>26</v>
      </c>
      <c r="G15" s="67"/>
      <c r="H15" s="67"/>
    </row>
    <row r="16" spans="3:20" ht="16">
      <c r="G16" s="67"/>
      <c r="H16" s="67"/>
      <c r="I16" s="2" t="s">
        <v>9</v>
      </c>
      <c r="J16" s="1"/>
      <c r="K16" s="1"/>
      <c r="L16" s="1"/>
      <c r="M16" s="1"/>
      <c r="N16" s="1"/>
      <c r="O16" s="1"/>
    </row>
    <row r="17" spans="3:21" ht="16">
      <c r="C17" s="86" t="s">
        <v>29</v>
      </c>
      <c r="I17" s="1"/>
      <c r="J17" s="1"/>
      <c r="K17" s="1"/>
      <c r="L17" s="1"/>
      <c r="M17" s="1"/>
      <c r="N17" s="1"/>
      <c r="O17" s="1"/>
    </row>
    <row r="18" spans="3:21" ht="16">
      <c r="C18" s="46"/>
      <c r="D18" s="46"/>
      <c r="E18" s="63"/>
      <c r="F18" s="111"/>
      <c r="G18" s="46"/>
      <c r="H18" s="127"/>
      <c r="I18" s="21"/>
      <c r="J18" s="6" t="s">
        <v>5</v>
      </c>
      <c r="K18" s="7"/>
      <c r="L18" s="13"/>
      <c r="M18" s="14" t="s">
        <v>14</v>
      </c>
      <c r="N18" s="32"/>
      <c r="O18" s="32"/>
      <c r="P18" s="40"/>
      <c r="T18" s="41"/>
      <c r="U18" s="40"/>
    </row>
    <row r="19" spans="3:21" ht="80">
      <c r="C19" s="47" t="s">
        <v>21</v>
      </c>
      <c r="D19" s="47" t="s">
        <v>23</v>
      </c>
      <c r="E19" s="47" t="s">
        <v>80</v>
      </c>
      <c r="F19" s="119" t="s">
        <v>24</v>
      </c>
      <c r="G19" s="47" t="s">
        <v>86</v>
      </c>
      <c r="H19" s="128"/>
      <c r="I19" s="22" t="s">
        <v>2</v>
      </c>
      <c r="J19" s="18" t="s">
        <v>7</v>
      </c>
      <c r="K19" s="8" t="s">
        <v>6</v>
      </c>
      <c r="L19" s="4" t="s">
        <v>13</v>
      </c>
      <c r="M19" s="15" t="s">
        <v>12</v>
      </c>
      <c r="N19" s="24" t="s">
        <v>0</v>
      </c>
      <c r="O19" s="24" t="s">
        <v>4</v>
      </c>
      <c r="P19" s="42"/>
    </row>
    <row r="20" spans="3:21" ht="16">
      <c r="C20" s="48" t="s">
        <v>22</v>
      </c>
      <c r="D20" s="48" t="s">
        <v>25</v>
      </c>
      <c r="E20" s="120" t="s">
        <v>79</v>
      </c>
      <c r="F20" s="112"/>
      <c r="G20" s="48"/>
      <c r="H20" s="129"/>
      <c r="I20" s="23" t="s">
        <v>3</v>
      </c>
      <c r="J20" s="9" t="s">
        <v>8</v>
      </c>
      <c r="K20" s="9" t="s">
        <v>8</v>
      </c>
      <c r="L20" s="12" t="s">
        <v>10</v>
      </c>
      <c r="M20" s="16" t="s">
        <v>11</v>
      </c>
      <c r="N20" s="25" t="s">
        <v>1</v>
      </c>
      <c r="O20" s="25"/>
      <c r="P20" s="43"/>
    </row>
    <row r="21" spans="3:21" ht="16">
      <c r="C21" s="49">
        <f t="shared" ref="C21:C59" si="0">J21*$E$15</f>
        <v>23.630000000000003</v>
      </c>
      <c r="D21" s="121">
        <f t="shared" ref="D21:D59" si="1">C21/L21</f>
        <v>2.3634726000000002E-2</v>
      </c>
      <c r="E21" s="49">
        <f>3600*D21</f>
        <v>85.085013600000011</v>
      </c>
      <c r="F21" s="113">
        <f t="shared" ref="F21:F59" si="2">$E$11/D21*$C$13</f>
        <v>1664.2178687975197</v>
      </c>
      <c r="G21" s="121">
        <f>F21/$C$13</f>
        <v>83.210893439875989</v>
      </c>
      <c r="H21" s="130"/>
      <c r="I21" s="30">
        <v>0.5</v>
      </c>
      <c r="J21" s="19">
        <f>10*I21</f>
        <v>5</v>
      </c>
      <c r="K21" s="10">
        <f>1000-J21</f>
        <v>995</v>
      </c>
      <c r="L21" s="5">
        <f>(J21+K21)/N21</f>
        <v>999.80003999200164</v>
      </c>
      <c r="M21" s="17">
        <f>1000*J21/L21</f>
        <v>5.0009999999999994</v>
      </c>
      <c r="N21" s="26">
        <v>1.0002</v>
      </c>
      <c r="O21" s="28">
        <v>1.3337000000000001</v>
      </c>
      <c r="P21" s="56"/>
    </row>
    <row r="22" spans="3:21" ht="16">
      <c r="C22" s="49">
        <f t="shared" si="0"/>
        <v>47.260000000000005</v>
      </c>
      <c r="D22" s="121">
        <f t="shared" si="1"/>
        <v>4.7359246000000001E-2</v>
      </c>
      <c r="E22" s="49">
        <f t="shared" ref="E22:E59" si="3">3600*D22</f>
        <v>170.49328560000001</v>
      </c>
      <c r="F22" s="113">
        <f t="shared" si="2"/>
        <v>830.53124058042067</v>
      </c>
      <c r="G22" s="121">
        <f t="shared" ref="G22:G59" si="4">F22/$C$13</f>
        <v>41.526562029021036</v>
      </c>
      <c r="H22" s="130"/>
      <c r="I22" s="31">
        <v>1</v>
      </c>
      <c r="J22" s="20">
        <f t="shared" ref="J22:J59" si="5">10*I22</f>
        <v>10</v>
      </c>
      <c r="K22" s="11">
        <f>1000-J22</f>
        <v>990</v>
      </c>
      <c r="L22" s="5">
        <f t="shared" ref="L22:L59" si="6">(J22+K22)/N22</f>
        <v>997.90440075840741</v>
      </c>
      <c r="M22" s="17">
        <f t="shared" ref="M22:M59" si="7">1000*J22/L22</f>
        <v>10.020999999999999</v>
      </c>
      <c r="N22" s="27">
        <v>1.0021</v>
      </c>
      <c r="O22" s="29">
        <v>1.3344</v>
      </c>
      <c r="P22" s="56"/>
    </row>
    <row r="23" spans="3:21" ht="16">
      <c r="C23" s="49">
        <f t="shared" si="0"/>
        <v>94.52000000000001</v>
      </c>
      <c r="D23" s="121">
        <f t="shared" si="1"/>
        <v>9.5087120000000011E-2</v>
      </c>
      <c r="E23" s="49">
        <f t="shared" si="3"/>
        <v>342.31363200000004</v>
      </c>
      <c r="F23" s="113">
        <f t="shared" si="2"/>
        <v>413.65574363103354</v>
      </c>
      <c r="G23" s="121">
        <f t="shared" si="4"/>
        <v>20.682787181551678</v>
      </c>
      <c r="H23" s="130"/>
      <c r="I23" s="31">
        <v>2</v>
      </c>
      <c r="J23" s="20">
        <f t="shared" si="5"/>
        <v>20</v>
      </c>
      <c r="K23" s="11">
        <f t="shared" ref="K23:K59" si="8">1000-J23</f>
        <v>980</v>
      </c>
      <c r="L23" s="5">
        <f t="shared" si="6"/>
        <v>994.0357852882704</v>
      </c>
      <c r="M23" s="17">
        <f t="shared" si="7"/>
        <v>20.12</v>
      </c>
      <c r="N23" s="27">
        <v>1.006</v>
      </c>
      <c r="O23" s="29">
        <v>1.3359000000000001</v>
      </c>
      <c r="P23" s="56"/>
    </row>
    <row r="24" spans="3:21" ht="16">
      <c r="C24" s="49">
        <f t="shared" si="0"/>
        <v>141.78000000000003</v>
      </c>
      <c r="D24" s="121">
        <f t="shared" si="1"/>
        <v>0.14318362200000004</v>
      </c>
      <c r="E24" s="49">
        <f t="shared" si="3"/>
        <v>515.46103920000019</v>
      </c>
      <c r="F24" s="113">
        <f t="shared" si="2"/>
        <v>274.70553394251556</v>
      </c>
      <c r="G24" s="121">
        <f>F24/$C$13</f>
        <v>13.735276697125778</v>
      </c>
      <c r="H24" s="130"/>
      <c r="I24" s="31">
        <v>3</v>
      </c>
      <c r="J24" s="20">
        <f t="shared" si="5"/>
        <v>30</v>
      </c>
      <c r="K24" s="11">
        <f t="shared" si="8"/>
        <v>970</v>
      </c>
      <c r="L24" s="5">
        <f t="shared" si="6"/>
        <v>990.19704921279333</v>
      </c>
      <c r="M24" s="17">
        <f t="shared" si="7"/>
        <v>30.297000000000001</v>
      </c>
      <c r="N24" s="27">
        <v>1.0099</v>
      </c>
      <c r="O24" s="29">
        <v>1.3372999999999999</v>
      </c>
      <c r="P24" s="56"/>
    </row>
    <row r="25" spans="3:21" ht="16">
      <c r="C25" s="49">
        <f t="shared" si="0"/>
        <v>189.04000000000002</v>
      </c>
      <c r="D25" s="121">
        <f t="shared" si="1"/>
        <v>0.19166765600000002</v>
      </c>
      <c r="E25" s="49">
        <f t="shared" si="3"/>
        <v>690.00356160000013</v>
      </c>
      <c r="F25" s="113">
        <f t="shared" si="2"/>
        <v>205.21633203117656</v>
      </c>
      <c r="G25" s="121">
        <f t="shared" si="4"/>
        <v>10.260816601558828</v>
      </c>
      <c r="H25" s="130"/>
      <c r="I25" s="31">
        <v>4</v>
      </c>
      <c r="J25" s="20">
        <f t="shared" si="5"/>
        <v>40</v>
      </c>
      <c r="K25" s="11">
        <f t="shared" si="8"/>
        <v>960</v>
      </c>
      <c r="L25" s="5">
        <f t="shared" si="6"/>
        <v>986.29056119932932</v>
      </c>
      <c r="M25" s="17">
        <f t="shared" si="7"/>
        <v>40.555999999999997</v>
      </c>
      <c r="N25" s="27">
        <v>1.0139</v>
      </c>
      <c r="O25" s="29">
        <v>1.3388</v>
      </c>
      <c r="P25" s="56"/>
    </row>
    <row r="26" spans="3:21" ht="16">
      <c r="C26" s="49">
        <f t="shared" si="0"/>
        <v>236.30000000000004</v>
      </c>
      <c r="D26" s="121">
        <f t="shared" si="1"/>
        <v>0.24050614000000006</v>
      </c>
      <c r="E26" s="49">
        <f t="shared" si="3"/>
        <v>865.82210400000019</v>
      </c>
      <c r="F26" s="113">
        <f t="shared" si="2"/>
        <v>163.54398824634299</v>
      </c>
      <c r="G26" s="121">
        <f t="shared" si="4"/>
        <v>8.1771994123171492</v>
      </c>
      <c r="H26" s="130"/>
      <c r="I26" s="31">
        <v>5</v>
      </c>
      <c r="J26" s="20">
        <f t="shared" si="5"/>
        <v>50</v>
      </c>
      <c r="K26" s="11">
        <f t="shared" si="8"/>
        <v>950</v>
      </c>
      <c r="L26" s="5">
        <f t="shared" si="6"/>
        <v>982.51129887993704</v>
      </c>
      <c r="M26" s="17">
        <f t="shared" si="7"/>
        <v>50.89</v>
      </c>
      <c r="N26" s="27">
        <v>1.0178</v>
      </c>
      <c r="O26" s="29">
        <v>1.3403</v>
      </c>
      <c r="P26" s="56"/>
    </row>
    <row r="27" spans="3:21" ht="16">
      <c r="C27" s="49">
        <f t="shared" si="0"/>
        <v>283.56000000000006</v>
      </c>
      <c r="D27" s="121">
        <f t="shared" si="1"/>
        <v>0.28974160800000009</v>
      </c>
      <c r="E27" s="49">
        <f t="shared" si="3"/>
        <v>1043.0697888000004</v>
      </c>
      <c r="F27" s="113">
        <f t="shared" si="2"/>
        <v>135.75314089280997</v>
      </c>
      <c r="G27" s="121">
        <f t="shared" si="4"/>
        <v>6.7876570446404987</v>
      </c>
      <c r="H27" s="130"/>
      <c r="I27" s="31">
        <v>6</v>
      </c>
      <c r="J27" s="20">
        <f t="shared" si="5"/>
        <v>60</v>
      </c>
      <c r="K27" s="11">
        <f t="shared" si="8"/>
        <v>940</v>
      </c>
      <c r="L27" s="5">
        <f t="shared" si="6"/>
        <v>978.66510080250532</v>
      </c>
      <c r="M27" s="17">
        <f t="shared" si="7"/>
        <v>61.308000000000007</v>
      </c>
      <c r="N27" s="27">
        <v>1.0218</v>
      </c>
      <c r="O27" s="29">
        <v>1.3418000000000001</v>
      </c>
      <c r="P27" s="56"/>
    </row>
    <row r="28" spans="3:21" ht="16">
      <c r="C28" s="49">
        <f t="shared" si="0"/>
        <v>330.82000000000005</v>
      </c>
      <c r="D28" s="121">
        <f t="shared" si="1"/>
        <v>0.33938823800000006</v>
      </c>
      <c r="E28" s="49">
        <f t="shared" si="3"/>
        <v>1221.7976568000001</v>
      </c>
      <c r="F28" s="113">
        <f t="shared" si="2"/>
        <v>115.89480403069632</v>
      </c>
      <c r="G28" s="121">
        <f t="shared" si="4"/>
        <v>5.7947402015348164</v>
      </c>
      <c r="H28" s="130"/>
      <c r="I28" s="31">
        <v>7</v>
      </c>
      <c r="J28" s="20">
        <f t="shared" si="5"/>
        <v>70</v>
      </c>
      <c r="K28" s="11">
        <f t="shared" si="8"/>
        <v>930</v>
      </c>
      <c r="L28" s="5">
        <f t="shared" si="6"/>
        <v>974.75387464665164</v>
      </c>
      <c r="M28" s="17">
        <f t="shared" si="7"/>
        <v>71.813000000000002</v>
      </c>
      <c r="N28" s="27">
        <v>1.0259</v>
      </c>
      <c r="O28" s="29">
        <v>1.3432999999999999</v>
      </c>
      <c r="P28" s="56"/>
    </row>
    <row r="29" spans="3:21" ht="16">
      <c r="C29" s="49">
        <f t="shared" si="0"/>
        <v>378.08000000000004</v>
      </c>
      <c r="D29" s="121">
        <f t="shared" si="1"/>
        <v>0.38938459200000008</v>
      </c>
      <c r="E29" s="49">
        <f t="shared" si="3"/>
        <v>1401.7845312000004</v>
      </c>
      <c r="F29" s="113">
        <f t="shared" si="2"/>
        <v>101.01409799320803</v>
      </c>
      <c r="G29" s="121">
        <f t="shared" si="4"/>
        <v>5.0507048996604009</v>
      </c>
      <c r="H29" s="130"/>
      <c r="I29" s="31">
        <v>8</v>
      </c>
      <c r="J29" s="20">
        <f t="shared" si="5"/>
        <v>80</v>
      </c>
      <c r="K29" s="11">
        <f t="shared" si="8"/>
        <v>920</v>
      </c>
      <c r="L29" s="5">
        <f t="shared" si="6"/>
        <v>970.96805515098549</v>
      </c>
      <c r="M29" s="17">
        <f t="shared" si="7"/>
        <v>82.39200000000001</v>
      </c>
      <c r="N29" s="27">
        <v>1.0299</v>
      </c>
      <c r="O29" s="29">
        <v>1.3448</v>
      </c>
      <c r="P29" s="56"/>
    </row>
    <row r="30" spans="3:21" ht="16">
      <c r="C30" s="49">
        <f t="shared" si="0"/>
        <v>425.34000000000009</v>
      </c>
      <c r="D30" s="121">
        <f t="shared" si="1"/>
        <v>0.43980156000000009</v>
      </c>
      <c r="E30" s="49">
        <f t="shared" si="3"/>
        <v>1583.2856160000003</v>
      </c>
      <c r="F30" s="113">
        <f t="shared" si="2"/>
        <v>89.434274251626846</v>
      </c>
      <c r="G30" s="121">
        <f t="shared" si="4"/>
        <v>4.4717137125813426</v>
      </c>
      <c r="H30" s="130"/>
      <c r="I30" s="31">
        <v>9</v>
      </c>
      <c r="J30" s="20">
        <f t="shared" si="5"/>
        <v>90</v>
      </c>
      <c r="K30" s="11">
        <f t="shared" si="8"/>
        <v>910</v>
      </c>
      <c r="L30" s="5">
        <f t="shared" si="6"/>
        <v>967.11798839458413</v>
      </c>
      <c r="M30" s="17">
        <f t="shared" si="7"/>
        <v>93.06</v>
      </c>
      <c r="N30" s="27">
        <v>1.034</v>
      </c>
      <c r="O30" s="29">
        <v>1.3463000000000001</v>
      </c>
      <c r="P30" s="56"/>
    </row>
    <row r="31" spans="3:21" ht="16">
      <c r="C31" s="144">
        <f t="shared" si="0"/>
        <v>472.60000000000008</v>
      </c>
      <c r="D31" s="145">
        <f t="shared" si="1"/>
        <v>0.49060606000000012</v>
      </c>
      <c r="E31" s="144">
        <f t="shared" si="3"/>
        <v>1766.1818160000005</v>
      </c>
      <c r="F31" s="146">
        <f t="shared" si="2"/>
        <v>80.172946362165447</v>
      </c>
      <c r="G31" s="145">
        <f t="shared" si="4"/>
        <v>4.008647318108272</v>
      </c>
      <c r="H31" s="130"/>
      <c r="I31" s="147">
        <v>10</v>
      </c>
      <c r="J31" s="148">
        <f>10*I31</f>
        <v>100</v>
      </c>
      <c r="K31" s="149">
        <f t="shared" si="8"/>
        <v>900</v>
      </c>
      <c r="L31" s="150">
        <f t="shared" si="6"/>
        <v>963.29833349388298</v>
      </c>
      <c r="M31" s="151">
        <f t="shared" si="7"/>
        <v>103.81</v>
      </c>
      <c r="N31" s="152">
        <v>1.0381</v>
      </c>
      <c r="O31" s="153">
        <v>1.3478000000000001</v>
      </c>
      <c r="P31" s="144" t="s">
        <v>15</v>
      </c>
      <c r="Q31" s="154" t="s">
        <v>17</v>
      </c>
      <c r="R31" s="154"/>
      <c r="S31" s="154"/>
    </row>
    <row r="32" spans="3:21" ht="16">
      <c r="C32" s="54">
        <f t="shared" si="0"/>
        <v>542.89300872760691</v>
      </c>
      <c r="D32" s="122">
        <f t="shared" si="1"/>
        <v>0.56696865530982654</v>
      </c>
      <c r="E32" s="54">
        <f t="shared" si="3"/>
        <v>2041.0871591153755</v>
      </c>
      <c r="F32" s="114">
        <f t="shared" si="2"/>
        <v>69.374793412237537</v>
      </c>
      <c r="G32" s="122">
        <f t="shared" si="4"/>
        <v>3.4687396706118769</v>
      </c>
      <c r="H32" s="130"/>
      <c r="I32" s="38">
        <f>I31+(I33-I31)*(M32-M31)/(M33-M31)</f>
        <v>11.48736793752871</v>
      </c>
      <c r="J32" s="33">
        <f>10*I32</f>
        <v>114.8736793752871</v>
      </c>
      <c r="K32" s="34">
        <f t="shared" si="8"/>
        <v>885.12632062471289</v>
      </c>
      <c r="L32" s="35">
        <f>(J32+K32)/N32</f>
        <v>957.53619471421541</v>
      </c>
      <c r="M32" s="36">
        <v>120</v>
      </c>
      <c r="N32" s="37">
        <f>N31+(N33-N31)*(M32-M31)/(M33-M31)</f>
        <v>1.0443469453376206</v>
      </c>
      <c r="O32" s="37">
        <f>O31+(O33-O31)*(M32-M31)/(M33-M31)</f>
        <v>1.3501054203031695</v>
      </c>
      <c r="P32" s="54"/>
      <c r="Q32" s="44" t="s">
        <v>17</v>
      </c>
      <c r="R32" s="44"/>
      <c r="S32" s="44"/>
    </row>
    <row r="33" spans="3:19" ht="16">
      <c r="C33" s="49">
        <f t="shared" si="0"/>
        <v>567.12000000000012</v>
      </c>
      <c r="D33" s="121">
        <f t="shared" si="1"/>
        <v>0.59349108000000017</v>
      </c>
      <c r="E33" s="49">
        <f t="shared" si="3"/>
        <v>2136.5678880000005</v>
      </c>
      <c r="F33" s="113">
        <f t="shared" si="2"/>
        <v>66.274514746427727</v>
      </c>
      <c r="G33" s="121">
        <f t="shared" si="4"/>
        <v>3.3137257373213864</v>
      </c>
      <c r="H33" s="130"/>
      <c r="I33" s="31">
        <v>12</v>
      </c>
      <c r="J33" s="20">
        <f t="shared" si="5"/>
        <v>120</v>
      </c>
      <c r="K33" s="11">
        <f t="shared" si="8"/>
        <v>880</v>
      </c>
      <c r="L33" s="5">
        <f t="shared" si="6"/>
        <v>955.56617295747731</v>
      </c>
      <c r="M33" s="17">
        <f t="shared" si="7"/>
        <v>125.58</v>
      </c>
      <c r="N33" s="27">
        <v>1.0465</v>
      </c>
      <c r="O33" s="29">
        <v>1.3509</v>
      </c>
      <c r="P33" s="56"/>
      <c r="Q33" s="45"/>
      <c r="R33" s="45"/>
      <c r="S33" s="45"/>
    </row>
    <row r="34" spans="3:19" ht="16">
      <c r="C34" s="49">
        <f t="shared" si="0"/>
        <v>661.6400000000001</v>
      </c>
      <c r="D34" s="121">
        <f t="shared" si="1"/>
        <v>0.69796403600000001</v>
      </c>
      <c r="E34" s="49">
        <f t="shared" si="3"/>
        <v>2512.6705296</v>
      </c>
      <c r="F34" s="113">
        <f t="shared" si="2"/>
        <v>56.354384043554546</v>
      </c>
      <c r="G34" s="121">
        <f t="shared" si="4"/>
        <v>2.8177192021777273</v>
      </c>
      <c r="H34" s="130"/>
      <c r="I34" s="31">
        <v>14</v>
      </c>
      <c r="J34" s="20">
        <f t="shared" si="5"/>
        <v>140</v>
      </c>
      <c r="K34" s="11">
        <f t="shared" si="8"/>
        <v>860</v>
      </c>
      <c r="L34" s="5">
        <f t="shared" si="6"/>
        <v>947.95715233671444</v>
      </c>
      <c r="M34" s="17">
        <f t="shared" si="7"/>
        <v>147.68599999999998</v>
      </c>
      <c r="N34" s="27">
        <v>1.0548999999999999</v>
      </c>
      <c r="O34" s="29">
        <v>1.3541000000000001</v>
      </c>
      <c r="P34" s="56"/>
      <c r="Q34" s="45"/>
      <c r="R34" s="45"/>
      <c r="S34" s="45"/>
    </row>
    <row r="35" spans="3:19" ht="16">
      <c r="C35" s="54">
        <f t="shared" si="0"/>
        <v>713.42959152798812</v>
      </c>
      <c r="D35" s="122">
        <f t="shared" si="1"/>
        <v>0.75595864877861785</v>
      </c>
      <c r="E35" s="54">
        <f t="shared" si="3"/>
        <v>2721.4511356030243</v>
      </c>
      <c r="F35" s="114">
        <f t="shared" si="2"/>
        <v>52.031064657945436</v>
      </c>
      <c r="G35" s="122">
        <f t="shared" si="4"/>
        <v>2.6015532328972717</v>
      </c>
      <c r="H35" s="130"/>
      <c r="I35" s="38">
        <f>I34+(I36-I34)*(M35-M34)/(M36-M34)</f>
        <v>15.095844086499957</v>
      </c>
      <c r="J35" s="33">
        <f>10*I35</f>
        <v>150.95844086499957</v>
      </c>
      <c r="K35" s="34">
        <f>1000-J35</f>
        <v>849.0415591350004</v>
      </c>
      <c r="L35" s="35">
        <f>(J35+K35)/N35</f>
        <v>943.74155607672094</v>
      </c>
      <c r="M35" s="36">
        <v>160</v>
      </c>
      <c r="N35" s="37">
        <f>N34+(N36-N34)*(M35-M34)/(M36-M34)</f>
        <v>1.0596121295719498</v>
      </c>
      <c r="O35" s="37">
        <f>O34+(O36-O34)*(M35-M34)/(M36-M34)</f>
        <v>1.3558533505383998</v>
      </c>
      <c r="P35" s="54"/>
      <c r="Q35" s="44" t="s">
        <v>17</v>
      </c>
      <c r="R35" s="44"/>
      <c r="S35" s="44"/>
    </row>
    <row r="36" spans="3:19" ht="16">
      <c r="C36" s="49">
        <f t="shared" si="0"/>
        <v>756.16000000000008</v>
      </c>
      <c r="D36" s="121">
        <f t="shared" si="1"/>
        <v>0.80417616000000003</v>
      </c>
      <c r="E36" s="49">
        <f t="shared" si="3"/>
        <v>2895.0341760000001</v>
      </c>
      <c r="F36" s="113">
        <f t="shared" si="2"/>
        <v>48.911339691210607</v>
      </c>
      <c r="G36" s="121">
        <f t="shared" si="4"/>
        <v>2.4455669845605303</v>
      </c>
      <c r="H36" s="130"/>
      <c r="I36" s="31">
        <v>16</v>
      </c>
      <c r="J36" s="20">
        <f t="shared" si="5"/>
        <v>160</v>
      </c>
      <c r="K36" s="11">
        <f t="shared" si="8"/>
        <v>840</v>
      </c>
      <c r="L36" s="5">
        <f t="shared" si="6"/>
        <v>940.29149036201227</v>
      </c>
      <c r="M36" s="17">
        <f t="shared" si="7"/>
        <v>170.16</v>
      </c>
      <c r="N36" s="27">
        <v>1.0634999999999999</v>
      </c>
      <c r="O36" s="29">
        <v>1.3573</v>
      </c>
      <c r="P36" s="56"/>
      <c r="Q36" s="45"/>
      <c r="R36" s="45"/>
      <c r="S36" s="45"/>
    </row>
    <row r="37" spans="3:19" ht="16">
      <c r="C37" s="49">
        <f t="shared" si="0"/>
        <v>850.68000000000018</v>
      </c>
      <c r="D37" s="121">
        <f t="shared" si="1"/>
        <v>0.91209909600000016</v>
      </c>
      <c r="E37" s="49">
        <f t="shared" si="3"/>
        <v>3283.5567456000008</v>
      </c>
      <c r="F37" s="113">
        <f t="shared" si="2"/>
        <v>43.123969211053051</v>
      </c>
      <c r="G37" s="121">
        <f t="shared" si="4"/>
        <v>2.1561984605526527</v>
      </c>
      <c r="H37" s="130"/>
      <c r="I37" s="31">
        <v>18</v>
      </c>
      <c r="J37" s="20">
        <f t="shared" si="5"/>
        <v>180</v>
      </c>
      <c r="K37" s="11">
        <f t="shared" si="8"/>
        <v>820</v>
      </c>
      <c r="L37" s="5">
        <f t="shared" si="6"/>
        <v>932.66181682521915</v>
      </c>
      <c r="M37" s="17">
        <f t="shared" si="7"/>
        <v>192.99600000000001</v>
      </c>
      <c r="N37" s="27">
        <v>1.0722</v>
      </c>
      <c r="O37" s="29">
        <v>1.3606</v>
      </c>
      <c r="P37" s="56"/>
      <c r="Q37" s="45"/>
      <c r="R37" s="45"/>
      <c r="S37" s="45"/>
    </row>
    <row r="38" spans="3:19" ht="16">
      <c r="C38" s="54">
        <f t="shared" si="0"/>
        <v>879.21034304430282</v>
      </c>
      <c r="D38" s="122">
        <f t="shared" si="1"/>
        <v>0.94502471618236528</v>
      </c>
      <c r="E38" s="54">
        <f t="shared" si="3"/>
        <v>3402.088978256515</v>
      </c>
      <c r="F38" s="114">
        <f t="shared" si="2"/>
        <v>41.621486358821343</v>
      </c>
      <c r="G38" s="122">
        <f t="shared" si="4"/>
        <v>2.0810743179410673</v>
      </c>
      <c r="H38" s="130"/>
      <c r="I38" s="38">
        <f>I37+(I39-I37)*(M38-M37)/(M39-M37)</f>
        <v>18.603689019134631</v>
      </c>
      <c r="J38" s="33">
        <f>10*I38</f>
        <v>186.03689019134632</v>
      </c>
      <c r="K38" s="34">
        <f>1000-J38</f>
        <v>813.96310980865371</v>
      </c>
      <c r="L38" s="35">
        <f>(J38+K38)/N38</f>
        <v>930.35698219202766</v>
      </c>
      <c r="M38" s="36">
        <v>200</v>
      </c>
      <c r="N38" s="37">
        <f>N37+(N39-N37)*(M38-M37)/(M39-M37)</f>
        <v>1.0748562316841923</v>
      </c>
      <c r="O38" s="37">
        <f>O37+(O39-O37)*(M38-M37)/(M39-M37)</f>
        <v>1.3615960868815722</v>
      </c>
      <c r="P38" s="54"/>
      <c r="Q38" s="44" t="s">
        <v>17</v>
      </c>
      <c r="R38" s="44"/>
      <c r="S38" s="44"/>
    </row>
    <row r="39" spans="3:19" ht="16">
      <c r="C39" s="49">
        <f t="shared" si="0"/>
        <v>945.20000000000016</v>
      </c>
      <c r="D39" s="121">
        <f t="shared" si="1"/>
        <v>1.0217612000000003</v>
      </c>
      <c r="E39" s="49">
        <f t="shared" si="3"/>
        <v>3678.3403200000012</v>
      </c>
      <c r="F39" s="113">
        <f t="shared" si="2"/>
        <v>38.495622395265471</v>
      </c>
      <c r="G39" s="121">
        <f t="shared" si="4"/>
        <v>1.9247811197632736</v>
      </c>
      <c r="H39" s="130"/>
      <c r="I39" s="31">
        <v>20</v>
      </c>
      <c r="J39" s="20">
        <f t="shared" si="5"/>
        <v>200</v>
      </c>
      <c r="K39" s="11">
        <f t="shared" si="8"/>
        <v>800</v>
      </c>
      <c r="L39" s="5">
        <f t="shared" si="6"/>
        <v>925.06938020351527</v>
      </c>
      <c r="M39" s="17">
        <f t="shared" si="7"/>
        <v>216.2</v>
      </c>
      <c r="N39" s="27">
        <v>1.081</v>
      </c>
      <c r="O39" s="29">
        <v>1.3638999999999999</v>
      </c>
      <c r="P39" s="56"/>
      <c r="Q39" s="45"/>
      <c r="R39" s="45"/>
      <c r="S39" s="45"/>
    </row>
    <row r="40" spans="3:19" ht="16">
      <c r="C40" s="49">
        <f t="shared" si="0"/>
        <v>1039.7200000000003</v>
      </c>
      <c r="D40" s="121">
        <f t="shared" si="1"/>
        <v>1.1331908280000005</v>
      </c>
      <c r="E40" s="49">
        <f t="shared" si="3"/>
        <v>4079.4869808000017</v>
      </c>
      <c r="F40" s="113">
        <f t="shared" si="2"/>
        <v>34.710246819376223</v>
      </c>
      <c r="G40" s="121">
        <f t="shared" si="4"/>
        <v>1.7355123409688111</v>
      </c>
      <c r="H40" s="130"/>
      <c r="I40" s="31">
        <v>22</v>
      </c>
      <c r="J40" s="20">
        <f t="shared" si="5"/>
        <v>220</v>
      </c>
      <c r="K40" s="11">
        <f t="shared" si="8"/>
        <v>780</v>
      </c>
      <c r="L40" s="5">
        <f t="shared" si="6"/>
        <v>917.51536838242032</v>
      </c>
      <c r="M40" s="17">
        <f t="shared" si="7"/>
        <v>239.77800000000002</v>
      </c>
      <c r="N40" s="27">
        <v>1.0899000000000001</v>
      </c>
      <c r="O40" s="29">
        <v>1.3672</v>
      </c>
      <c r="P40" s="56"/>
      <c r="Q40" s="45"/>
      <c r="R40" s="45"/>
      <c r="S40" s="45"/>
    </row>
    <row r="41" spans="3:19" ht="16">
      <c r="C41" s="49">
        <f t="shared" si="0"/>
        <v>1134.2400000000002</v>
      </c>
      <c r="D41" s="121">
        <f t="shared" si="1"/>
        <v>1.2465297600000003</v>
      </c>
      <c r="E41" s="49">
        <f t="shared" si="3"/>
        <v>4487.5071360000011</v>
      </c>
      <c r="F41" s="113">
        <f t="shared" si="2"/>
        <v>31.554267371308747</v>
      </c>
      <c r="G41" s="121">
        <f t="shared" si="4"/>
        <v>1.5777133685654374</v>
      </c>
      <c r="H41" s="130"/>
      <c r="I41" s="31">
        <v>24</v>
      </c>
      <c r="J41" s="20">
        <f t="shared" si="5"/>
        <v>240</v>
      </c>
      <c r="K41" s="11">
        <f t="shared" si="8"/>
        <v>760</v>
      </c>
      <c r="L41" s="5">
        <f t="shared" si="6"/>
        <v>909.91810737033666</v>
      </c>
      <c r="M41" s="17">
        <f t="shared" si="7"/>
        <v>263.76</v>
      </c>
      <c r="N41" s="27">
        <v>1.099</v>
      </c>
      <c r="O41" s="29">
        <v>1.3706</v>
      </c>
      <c r="P41" s="56"/>
      <c r="Q41" s="45"/>
      <c r="R41" s="45"/>
      <c r="S41" s="45"/>
    </row>
    <row r="42" spans="3:19" ht="16">
      <c r="C42" s="49">
        <f t="shared" si="0"/>
        <v>1228.7600000000002</v>
      </c>
      <c r="D42" s="121">
        <f t="shared" si="1"/>
        <v>1.3617118320000003</v>
      </c>
      <c r="E42" s="49">
        <f t="shared" si="3"/>
        <v>4902.1625952000013</v>
      </c>
      <c r="F42" s="113">
        <f t="shared" si="2"/>
        <v>28.885210812601152</v>
      </c>
      <c r="G42" s="121">
        <f t="shared" si="4"/>
        <v>1.4442605406300575</v>
      </c>
      <c r="H42" s="130"/>
      <c r="I42" s="31">
        <v>26</v>
      </c>
      <c r="J42" s="20">
        <f t="shared" si="5"/>
        <v>260</v>
      </c>
      <c r="K42" s="11">
        <f t="shared" si="8"/>
        <v>740</v>
      </c>
      <c r="L42" s="5">
        <f t="shared" si="6"/>
        <v>902.36419418877449</v>
      </c>
      <c r="M42" s="17">
        <f t="shared" si="7"/>
        <v>288.13200000000001</v>
      </c>
      <c r="N42" s="27">
        <v>1.1082000000000001</v>
      </c>
      <c r="O42" s="29">
        <v>1.3741000000000001</v>
      </c>
      <c r="P42" s="56"/>
      <c r="Q42" s="45"/>
      <c r="R42" s="45"/>
      <c r="S42" s="45"/>
    </row>
    <row r="43" spans="3:19" ht="16">
      <c r="C43" s="49">
        <f t="shared" si="0"/>
        <v>1323.2800000000002</v>
      </c>
      <c r="D43" s="121">
        <f t="shared" si="1"/>
        <v>1.4787654000000001</v>
      </c>
      <c r="E43" s="49">
        <f t="shared" si="3"/>
        <v>5323.5554400000001</v>
      </c>
      <c r="F43" s="113">
        <f t="shared" si="2"/>
        <v>26.598764978767644</v>
      </c>
      <c r="G43" s="121">
        <f t="shared" si="4"/>
        <v>1.3299382489383822</v>
      </c>
      <c r="H43" s="130"/>
      <c r="I43" s="31">
        <v>28</v>
      </c>
      <c r="J43" s="20">
        <f t="shared" si="5"/>
        <v>280</v>
      </c>
      <c r="K43" s="11">
        <f t="shared" si="8"/>
        <v>720</v>
      </c>
      <c r="L43" s="5">
        <f t="shared" si="6"/>
        <v>894.85458612975401</v>
      </c>
      <c r="M43" s="17">
        <f t="shared" si="7"/>
        <v>312.89999999999998</v>
      </c>
      <c r="N43" s="27">
        <v>1.1174999999999999</v>
      </c>
      <c r="O43" s="29">
        <v>1.3775999999999999</v>
      </c>
      <c r="P43" s="56"/>
      <c r="Q43" s="45"/>
      <c r="R43" s="45"/>
      <c r="S43" s="45"/>
    </row>
    <row r="44" spans="3:19" ht="16">
      <c r="C44" s="49">
        <f t="shared" si="0"/>
        <v>1417.8000000000002</v>
      </c>
      <c r="D44" s="121">
        <f t="shared" si="1"/>
        <v>1.5978606000000004</v>
      </c>
      <c r="E44" s="49">
        <f t="shared" si="3"/>
        <v>5752.2981600000012</v>
      </c>
      <c r="F44" s="113">
        <f t="shared" si="2"/>
        <v>24.616248334387443</v>
      </c>
      <c r="G44" s="121">
        <f t="shared" si="4"/>
        <v>1.2308124167193721</v>
      </c>
      <c r="H44" s="130"/>
      <c r="I44" s="31">
        <v>30</v>
      </c>
      <c r="J44" s="20">
        <f t="shared" si="5"/>
        <v>300</v>
      </c>
      <c r="K44" s="11">
        <f t="shared" si="8"/>
        <v>700</v>
      </c>
      <c r="L44" s="5">
        <f t="shared" si="6"/>
        <v>887.31144631765744</v>
      </c>
      <c r="M44" s="17">
        <f t="shared" si="7"/>
        <v>338.1</v>
      </c>
      <c r="N44" s="27">
        <v>1.127</v>
      </c>
      <c r="O44" s="29">
        <v>1.3812</v>
      </c>
      <c r="P44" s="56"/>
      <c r="Q44" s="45"/>
      <c r="R44" s="45" t="s">
        <v>91</v>
      </c>
      <c r="S44" s="45"/>
    </row>
    <row r="45" spans="3:19" ht="16">
      <c r="C45" s="49">
        <f t="shared" si="0"/>
        <v>1512.3200000000002</v>
      </c>
      <c r="D45" s="121">
        <f t="shared" si="1"/>
        <v>1.7189029120000003</v>
      </c>
      <c r="E45" s="49">
        <f t="shared" si="3"/>
        <v>6188.0504832000015</v>
      </c>
      <c r="F45" s="113">
        <f t="shared" si="2"/>
        <v>22.882812670069711</v>
      </c>
      <c r="G45" s="121">
        <f t="shared" si="4"/>
        <v>1.1441406335034856</v>
      </c>
      <c r="H45" s="130"/>
      <c r="I45" s="31">
        <v>32</v>
      </c>
      <c r="J45" s="20">
        <f t="shared" si="5"/>
        <v>320</v>
      </c>
      <c r="K45" s="11">
        <f t="shared" si="8"/>
        <v>680</v>
      </c>
      <c r="L45" s="5">
        <f t="shared" si="6"/>
        <v>879.81699806440258</v>
      </c>
      <c r="M45" s="17">
        <f t="shared" si="7"/>
        <v>363.71199999999999</v>
      </c>
      <c r="N45" s="27">
        <v>1.1366000000000001</v>
      </c>
      <c r="O45" s="29">
        <v>1.3848</v>
      </c>
      <c r="P45" s="56"/>
      <c r="Q45" s="45"/>
      <c r="R45" s="45"/>
      <c r="S45" s="45"/>
    </row>
    <row r="46" spans="3:19" ht="16">
      <c r="C46" s="49">
        <f t="shared" si="0"/>
        <v>1606.8400000000004</v>
      </c>
      <c r="D46" s="121">
        <f t="shared" si="1"/>
        <v>1.8420813760000005</v>
      </c>
      <c r="E46" s="49">
        <f t="shared" si="3"/>
        <v>6631.4929536000018</v>
      </c>
      <c r="F46" s="113">
        <f t="shared" si="2"/>
        <v>21.352657839005978</v>
      </c>
      <c r="G46" s="121">
        <f t="shared" si="4"/>
        <v>1.0676328919502989</v>
      </c>
      <c r="H46" s="130"/>
      <c r="I46" s="31">
        <v>34</v>
      </c>
      <c r="J46" s="20">
        <f t="shared" si="5"/>
        <v>340</v>
      </c>
      <c r="K46" s="11">
        <f t="shared" si="8"/>
        <v>660</v>
      </c>
      <c r="L46" s="5">
        <f t="shared" si="6"/>
        <v>872.29588276343327</v>
      </c>
      <c r="M46" s="17">
        <f t="shared" si="7"/>
        <v>389.77600000000007</v>
      </c>
      <c r="N46" s="27">
        <v>1.1464000000000001</v>
      </c>
      <c r="O46" s="29">
        <v>1.3885000000000001</v>
      </c>
      <c r="P46" s="56"/>
      <c r="Q46" s="45"/>
      <c r="R46" s="45"/>
      <c r="S46" s="45"/>
    </row>
    <row r="47" spans="3:19" ht="16">
      <c r="C47" s="54">
        <f t="shared" si="0"/>
        <v>1643.3675355306927</v>
      </c>
      <c r="D47" s="122">
        <f t="shared" si="1"/>
        <v>1.8901803686658607</v>
      </c>
      <c r="E47" s="54">
        <f t="shared" si="3"/>
        <v>6804.6493271970985</v>
      </c>
      <c r="F47" s="114">
        <f t="shared" si="2"/>
        <v>20.809301580618911</v>
      </c>
      <c r="G47" s="122">
        <f t="shared" si="4"/>
        <v>1.0404650790309455</v>
      </c>
      <c r="H47" s="130"/>
      <c r="I47" s="38">
        <f>I46+(I48-I46)*(M47-M46)/(M48-M46)</f>
        <v>34.772905957060779</v>
      </c>
      <c r="J47" s="33">
        <f>10*I47</f>
        <v>347.72905957060777</v>
      </c>
      <c r="K47" s="34">
        <f t="shared" si="8"/>
        <v>652.27094042939223</v>
      </c>
      <c r="L47" s="35">
        <f>(J47+K47)/N47</f>
        <v>869.42366071160973</v>
      </c>
      <c r="M47" s="39">
        <v>400</v>
      </c>
      <c r="N47" s="37">
        <f>N46+(N48-N46)*(M47-M46)/(M48-M46)</f>
        <v>1.1501872391895978</v>
      </c>
      <c r="O47" s="37">
        <f>O46+(O48-O46)*(M47-M46)/(M48-M46)</f>
        <v>1.3899298760205625</v>
      </c>
      <c r="P47" s="54"/>
      <c r="Q47" s="44" t="s">
        <v>17</v>
      </c>
      <c r="R47" s="44"/>
      <c r="S47" s="44"/>
    </row>
    <row r="48" spans="3:19" ht="16">
      <c r="C48" s="49">
        <f t="shared" si="0"/>
        <v>1701.3600000000004</v>
      </c>
      <c r="D48" s="121">
        <f t="shared" si="1"/>
        <v>1.9671124320000004</v>
      </c>
      <c r="E48" s="49">
        <f t="shared" si="3"/>
        <v>7081.6047552000018</v>
      </c>
      <c r="F48" s="113">
        <f t="shared" si="2"/>
        <v>19.995467820485679</v>
      </c>
      <c r="G48" s="121">
        <f t="shared" si="4"/>
        <v>0.99977339102428397</v>
      </c>
      <c r="H48" s="130"/>
      <c r="I48" s="31">
        <v>36</v>
      </c>
      <c r="J48" s="20">
        <f t="shared" si="5"/>
        <v>360</v>
      </c>
      <c r="K48" s="11">
        <f t="shared" si="8"/>
        <v>640</v>
      </c>
      <c r="L48" s="5">
        <f t="shared" si="6"/>
        <v>864.90226604393706</v>
      </c>
      <c r="M48" s="17">
        <f t="shared" si="7"/>
        <v>416.23199999999997</v>
      </c>
      <c r="N48" s="27">
        <v>1.1561999999999999</v>
      </c>
      <c r="O48" s="29">
        <v>1.3922000000000001</v>
      </c>
      <c r="P48" s="56"/>
      <c r="Q48" s="45"/>
      <c r="R48" s="45"/>
      <c r="S48" s="45"/>
    </row>
    <row r="49" spans="3:19" ht="16">
      <c r="C49" s="49">
        <f t="shared" si="0"/>
        <v>1795.8800000000003</v>
      </c>
      <c r="D49" s="121">
        <f t="shared" si="1"/>
        <v>2.094534844</v>
      </c>
      <c r="E49" s="49">
        <f t="shared" si="3"/>
        <v>7540.3254384000002</v>
      </c>
      <c r="F49" s="113">
        <f t="shared" si="2"/>
        <v>18.779030315970878</v>
      </c>
      <c r="G49" s="121">
        <f t="shared" si="4"/>
        <v>0.93895151579854397</v>
      </c>
      <c r="H49" s="130"/>
      <c r="I49" s="31">
        <v>38</v>
      </c>
      <c r="J49" s="20">
        <f t="shared" si="5"/>
        <v>380</v>
      </c>
      <c r="K49" s="11">
        <f t="shared" si="8"/>
        <v>620</v>
      </c>
      <c r="L49" s="5">
        <f t="shared" si="6"/>
        <v>857.41232958929959</v>
      </c>
      <c r="M49" s="17">
        <f t="shared" si="7"/>
        <v>443.19399999999996</v>
      </c>
      <c r="N49" s="27">
        <v>1.1662999999999999</v>
      </c>
      <c r="O49" s="27">
        <v>1.3959999999999999</v>
      </c>
      <c r="P49" s="56"/>
      <c r="Q49" s="45"/>
      <c r="R49" s="45"/>
      <c r="S49" s="45"/>
    </row>
    <row r="50" spans="3:19" ht="16">
      <c r="C50" s="49">
        <f t="shared" si="0"/>
        <v>1890.4000000000003</v>
      </c>
      <c r="D50" s="121">
        <f t="shared" si="1"/>
        <v>2.2240556000000007</v>
      </c>
      <c r="E50" s="49">
        <f t="shared" si="3"/>
        <v>8006.6001600000027</v>
      </c>
      <c r="F50" s="113">
        <f t="shared" si="2"/>
        <v>17.685409183715244</v>
      </c>
      <c r="G50" s="121">
        <f t="shared" si="4"/>
        <v>0.88427045918576219</v>
      </c>
      <c r="H50" s="130"/>
      <c r="I50" s="31">
        <v>40</v>
      </c>
      <c r="J50" s="20">
        <f t="shared" si="5"/>
        <v>400</v>
      </c>
      <c r="K50" s="11">
        <f t="shared" si="8"/>
        <v>600</v>
      </c>
      <c r="L50" s="5">
        <f t="shared" si="6"/>
        <v>849.97875053123664</v>
      </c>
      <c r="M50" s="17">
        <f t="shared" si="7"/>
        <v>470.6</v>
      </c>
      <c r="N50" s="27">
        <v>1.1765000000000001</v>
      </c>
      <c r="O50" s="29">
        <v>1.3998999999999999</v>
      </c>
      <c r="P50" s="56"/>
      <c r="Q50" s="45"/>
      <c r="R50" s="45"/>
      <c r="S50" s="45"/>
    </row>
    <row r="51" spans="3:19" ht="16">
      <c r="C51" s="49">
        <f t="shared" si="0"/>
        <v>1984.9200000000003</v>
      </c>
      <c r="D51" s="121">
        <f t="shared" si="1"/>
        <v>2.3557030560000007</v>
      </c>
      <c r="E51" s="49">
        <f t="shared" si="3"/>
        <v>8480.5310016000021</v>
      </c>
      <c r="F51" s="113">
        <f t="shared" si="2"/>
        <v>16.697067668673654</v>
      </c>
      <c r="G51" s="121">
        <f t="shared" si="4"/>
        <v>0.83485338343368265</v>
      </c>
      <c r="H51" s="130"/>
      <c r="I51" s="31">
        <v>42</v>
      </c>
      <c r="J51" s="20">
        <f t="shared" si="5"/>
        <v>420</v>
      </c>
      <c r="K51" s="11">
        <f t="shared" si="8"/>
        <v>580</v>
      </c>
      <c r="L51" s="5">
        <f t="shared" si="6"/>
        <v>842.60195483653513</v>
      </c>
      <c r="M51" s="17">
        <f t="shared" si="7"/>
        <v>498.45600000000007</v>
      </c>
      <c r="N51" s="27">
        <v>1.1868000000000001</v>
      </c>
      <c r="O51" s="29">
        <v>1.4037999999999999</v>
      </c>
      <c r="P51" s="56"/>
      <c r="Q51" s="45"/>
      <c r="R51" s="45"/>
      <c r="S51" s="45"/>
    </row>
    <row r="52" spans="3:19" ht="16">
      <c r="C52" s="49">
        <f t="shared" si="0"/>
        <v>2079.4400000000005</v>
      </c>
      <c r="D52" s="121">
        <f t="shared" si="1"/>
        <v>2.4895055680000007</v>
      </c>
      <c r="E52" s="49">
        <f t="shared" si="3"/>
        <v>8962.2200448000021</v>
      </c>
      <c r="F52" s="113">
        <f t="shared" si="2"/>
        <v>15.799656702488372</v>
      </c>
      <c r="G52" s="121">
        <f t="shared" si="4"/>
        <v>0.78998283512441858</v>
      </c>
      <c r="H52" s="130"/>
      <c r="I52" s="31">
        <v>44</v>
      </c>
      <c r="J52" s="20">
        <f t="shared" si="5"/>
        <v>440</v>
      </c>
      <c r="K52" s="11">
        <f t="shared" si="8"/>
        <v>560</v>
      </c>
      <c r="L52" s="5">
        <f t="shared" si="6"/>
        <v>835.28232542599392</v>
      </c>
      <c r="M52" s="17">
        <f t="shared" si="7"/>
        <v>526.76800000000003</v>
      </c>
      <c r="N52" s="27">
        <v>1.1972</v>
      </c>
      <c r="O52" s="29">
        <v>1.4077999999999999</v>
      </c>
      <c r="P52" s="56"/>
      <c r="Q52" s="45"/>
      <c r="R52" s="45"/>
      <c r="S52" s="45"/>
    </row>
    <row r="53" spans="3:19" ht="16">
      <c r="C53" s="49">
        <f t="shared" si="0"/>
        <v>2173.9600000000005</v>
      </c>
      <c r="D53" s="121">
        <f t="shared" si="1"/>
        <v>2.6259262840000006</v>
      </c>
      <c r="E53" s="49">
        <f t="shared" si="3"/>
        <v>9453.3346224000015</v>
      </c>
      <c r="F53" s="113">
        <f t="shared" si="2"/>
        <v>14.97884139893598</v>
      </c>
      <c r="G53" s="121">
        <f t="shared" si="4"/>
        <v>0.74894206994679902</v>
      </c>
      <c r="H53" s="130"/>
      <c r="I53" s="31">
        <v>46</v>
      </c>
      <c r="J53" s="20">
        <f t="shared" si="5"/>
        <v>460</v>
      </c>
      <c r="K53" s="11">
        <f t="shared" si="8"/>
        <v>540</v>
      </c>
      <c r="L53" s="5">
        <f t="shared" si="6"/>
        <v>827.88310290586969</v>
      </c>
      <c r="M53" s="17">
        <f t="shared" si="7"/>
        <v>555.63400000000001</v>
      </c>
      <c r="N53" s="27">
        <v>1.2079</v>
      </c>
      <c r="O53" s="29">
        <v>1.4117999999999999</v>
      </c>
      <c r="P53" s="56"/>
      <c r="Q53" s="45"/>
      <c r="R53" s="45"/>
      <c r="S53" s="45"/>
    </row>
    <row r="54" spans="3:19" ht="16">
      <c r="C54" s="49">
        <f t="shared" si="0"/>
        <v>2268.4800000000005</v>
      </c>
      <c r="D54" s="121">
        <f t="shared" si="1"/>
        <v>2.7643697280000001</v>
      </c>
      <c r="E54" s="49">
        <f t="shared" si="3"/>
        <v>9951.7310207999999</v>
      </c>
      <c r="F54" s="113">
        <f t="shared" si="2"/>
        <v>14.22868038776806</v>
      </c>
      <c r="G54" s="121">
        <f t="shared" si="4"/>
        <v>0.71143401938840301</v>
      </c>
      <c r="H54" s="130"/>
      <c r="I54" s="31">
        <v>48</v>
      </c>
      <c r="J54" s="20">
        <f t="shared" si="5"/>
        <v>480</v>
      </c>
      <c r="K54" s="11">
        <f t="shared" si="8"/>
        <v>520</v>
      </c>
      <c r="L54" s="5">
        <f t="shared" si="6"/>
        <v>820.61381913671437</v>
      </c>
      <c r="M54" s="17">
        <f t="shared" si="7"/>
        <v>584.92799999999988</v>
      </c>
      <c r="N54" s="27">
        <v>1.2185999999999999</v>
      </c>
      <c r="O54" s="29">
        <v>1.4158999999999999</v>
      </c>
      <c r="P54" s="56"/>
      <c r="Q54" s="45"/>
      <c r="R54" s="45"/>
      <c r="S54" s="45"/>
    </row>
    <row r="55" spans="3:19" ht="16">
      <c r="C55" s="49">
        <f t="shared" si="0"/>
        <v>2363.0000000000005</v>
      </c>
      <c r="D55" s="121">
        <f t="shared" si="1"/>
        <v>2.9053085000000007</v>
      </c>
      <c r="E55" s="49">
        <f t="shared" si="3"/>
        <v>10459.110600000002</v>
      </c>
      <c r="F55" s="113">
        <f t="shared" si="2"/>
        <v>13.538436050193404</v>
      </c>
      <c r="G55" s="121">
        <f t="shared" si="4"/>
        <v>0.67692180250967016</v>
      </c>
      <c r="H55" s="130"/>
      <c r="I55" s="31">
        <v>50</v>
      </c>
      <c r="J55" s="20">
        <f t="shared" si="5"/>
        <v>500</v>
      </c>
      <c r="K55" s="11">
        <f t="shared" si="8"/>
        <v>500</v>
      </c>
      <c r="L55" s="5">
        <f t="shared" si="6"/>
        <v>813.33875559170394</v>
      </c>
      <c r="M55" s="17">
        <f t="shared" si="7"/>
        <v>614.75</v>
      </c>
      <c r="N55" s="27">
        <v>1.2295</v>
      </c>
      <c r="O55" s="29">
        <v>1.4200999999999999</v>
      </c>
      <c r="P55" s="56"/>
      <c r="Q55" s="45"/>
      <c r="R55" s="45"/>
      <c r="S55" s="45"/>
    </row>
    <row r="56" spans="3:19" ht="16">
      <c r="C56" s="49">
        <f t="shared" si="0"/>
        <v>2835.6000000000004</v>
      </c>
      <c r="D56" s="121">
        <f t="shared" si="1"/>
        <v>3.6477158400000005</v>
      </c>
      <c r="E56" s="49">
        <f t="shared" si="3"/>
        <v>13131.777024000001</v>
      </c>
      <c r="F56" s="113">
        <f t="shared" si="2"/>
        <v>10.783003681924228</v>
      </c>
      <c r="G56" s="121">
        <f t="shared" si="4"/>
        <v>0.5391501840962114</v>
      </c>
      <c r="H56" s="130"/>
      <c r="I56" s="31">
        <v>60</v>
      </c>
      <c r="J56" s="20">
        <f t="shared" si="5"/>
        <v>600</v>
      </c>
      <c r="K56" s="11">
        <f t="shared" si="8"/>
        <v>400</v>
      </c>
      <c r="L56" s="5">
        <f t="shared" si="6"/>
        <v>777.36318407960198</v>
      </c>
      <c r="M56" s="17">
        <f t="shared" si="7"/>
        <v>771.84</v>
      </c>
      <c r="N56" s="27">
        <v>1.2864</v>
      </c>
      <c r="O56" s="29">
        <v>1.4419</v>
      </c>
      <c r="P56" s="56"/>
      <c r="Q56" s="45"/>
      <c r="R56" s="45"/>
      <c r="S56" s="45"/>
    </row>
    <row r="57" spans="3:19" ht="16">
      <c r="C57" s="133">
        <f t="shared" si="0"/>
        <v>2863.6468224299069</v>
      </c>
      <c r="D57" s="134">
        <f t="shared" si="1"/>
        <v>3.6941279524224648</v>
      </c>
      <c r="E57" s="133">
        <f t="shared" si="3"/>
        <v>13298.860628720873</v>
      </c>
      <c r="F57" s="135">
        <f t="shared" si="2"/>
        <v>10.6475286833365</v>
      </c>
      <c r="G57" s="134">
        <f t="shared" si="4"/>
        <v>0.53237643416682501</v>
      </c>
      <c r="H57" s="130"/>
      <c r="I57" s="136">
        <f>I56+(I58-I56)*(M57-M56)/(M58-M56)</f>
        <v>60.59345794392523</v>
      </c>
      <c r="J57" s="137">
        <f>10*I57</f>
        <v>605.93457943925227</v>
      </c>
      <c r="K57" s="138">
        <f t="shared" si="8"/>
        <v>394.06542056074773</v>
      </c>
      <c r="L57" s="139">
        <f>(J57+K57)/N57</f>
        <v>775.18885629070837</v>
      </c>
      <c r="M57" s="140">
        <v>782</v>
      </c>
      <c r="N57" s="141">
        <f>N56+(N58-N56)*(M57-M56)/(M58-M56)</f>
        <v>1.2900082242990654</v>
      </c>
      <c r="O57" s="141">
        <f>O56+(O58-O56)*(M57-M56)/(M58-M56)</f>
        <v>1.4432946261682242</v>
      </c>
      <c r="P57" s="142" t="s">
        <v>16</v>
      </c>
      <c r="Q57" s="143" t="s">
        <v>17</v>
      </c>
      <c r="R57" s="143"/>
      <c r="S57" s="143"/>
    </row>
    <row r="58" spans="3:19" ht="16">
      <c r="C58" s="49">
        <f t="shared" si="0"/>
        <v>3308.2000000000007</v>
      </c>
      <c r="D58" s="121">
        <f t="shared" si="1"/>
        <v>4.4568070400000011</v>
      </c>
      <c r="E58" s="49">
        <f t="shared" si="3"/>
        <v>16044.505344000005</v>
      </c>
      <c r="F58" s="113">
        <f t="shared" si="2"/>
        <v>8.8254512659658069</v>
      </c>
      <c r="G58" s="121">
        <f t="shared" si="4"/>
        <v>0.44127256329829034</v>
      </c>
      <c r="H58" s="130"/>
      <c r="I58" s="31">
        <v>70</v>
      </c>
      <c r="J58" s="20">
        <f t="shared" si="5"/>
        <v>700</v>
      </c>
      <c r="K58" s="11">
        <f t="shared" si="8"/>
        <v>300</v>
      </c>
      <c r="L58" s="5">
        <f t="shared" si="6"/>
        <v>742.2802850356295</v>
      </c>
      <c r="M58" s="17">
        <f t="shared" si="7"/>
        <v>943.04</v>
      </c>
      <c r="N58" s="27">
        <v>1.3472</v>
      </c>
      <c r="O58" s="29">
        <v>1.4654</v>
      </c>
      <c r="P58" s="56"/>
    </row>
    <row r="59" spans="3:19" ht="16">
      <c r="C59" s="49">
        <f t="shared" si="0"/>
        <v>3780.8000000000006</v>
      </c>
      <c r="D59" s="121">
        <f t="shared" si="1"/>
        <v>5.337355360000001</v>
      </c>
      <c r="E59" s="49">
        <f t="shared" si="3"/>
        <v>19214.479296000005</v>
      </c>
      <c r="F59" s="115">
        <f t="shared" si="2"/>
        <v>7.3694424823407907</v>
      </c>
      <c r="G59" s="121">
        <f t="shared" si="4"/>
        <v>0.36847212411703956</v>
      </c>
      <c r="H59" s="130"/>
      <c r="I59" s="31">
        <v>80</v>
      </c>
      <c r="J59" s="20">
        <f t="shared" si="5"/>
        <v>800</v>
      </c>
      <c r="K59" s="11">
        <f t="shared" si="8"/>
        <v>200</v>
      </c>
      <c r="L59" s="5">
        <f t="shared" si="6"/>
        <v>708.36580009917122</v>
      </c>
      <c r="M59" s="17">
        <f t="shared" si="7"/>
        <v>1129.3599999999999</v>
      </c>
      <c r="N59" s="27">
        <v>1.4117</v>
      </c>
      <c r="O59" s="29">
        <v>1.4905999999999999</v>
      </c>
      <c r="P59" s="56"/>
    </row>
  </sheetData>
  <sheetProtection sheet="1" objects="1" scenarios="1" selectLockedCells="1"/>
  <phoneticPr fontId="1" type="noConversion"/>
  <pageMargins left="0.75000000000000011" right="0.75000000000000011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59999389629810485"/>
    <pageSetUpPr fitToPage="1"/>
  </sheetPr>
  <dimension ref="C2:O45"/>
  <sheetViews>
    <sheetView workbookViewId="0">
      <selection activeCell="C20" sqref="C20"/>
    </sheetView>
  </sheetViews>
  <sheetFormatPr baseColWidth="10" defaultRowHeight="13" x14ac:dyDescent="0"/>
  <cols>
    <col min="2" max="2" width="1.140625" customWidth="1"/>
    <col min="3" max="3" width="12.140625" customWidth="1"/>
    <col min="5" max="5" width="12" customWidth="1"/>
    <col min="7" max="7" width="4.5703125" customWidth="1"/>
    <col min="8" max="8" width="12.5703125" customWidth="1"/>
    <col min="10" max="10" width="13.28515625" customWidth="1"/>
    <col min="11" max="11" width="2.28515625" customWidth="1"/>
  </cols>
  <sheetData>
    <row r="2" spans="3:12">
      <c r="J2" s="3" t="s">
        <v>64</v>
      </c>
    </row>
    <row r="3" spans="3:12">
      <c r="J3" s="3"/>
    </row>
    <row r="4" spans="3:12" ht="18">
      <c r="C4" s="87" t="s">
        <v>73</v>
      </c>
      <c r="J4" s="3"/>
    </row>
    <row r="6" spans="3:12" ht="14">
      <c r="C6" s="58" t="s">
        <v>33</v>
      </c>
    </row>
    <row r="7" spans="3:12" ht="14">
      <c r="C7" s="58" t="s">
        <v>30</v>
      </c>
    </row>
    <row r="8" spans="3:12" ht="14">
      <c r="H8" s="58"/>
    </row>
    <row r="9" spans="3:12" ht="14">
      <c r="C9" s="79"/>
      <c r="H9" s="79"/>
      <c r="J9" s="79"/>
      <c r="L9" s="82" t="s">
        <v>65</v>
      </c>
    </row>
    <row r="10" spans="3:12" ht="14">
      <c r="C10" s="81" t="s">
        <v>63</v>
      </c>
      <c r="H10" s="79"/>
      <c r="L10" s="90" t="s">
        <v>68</v>
      </c>
    </row>
    <row r="11" spans="3:12" ht="14">
      <c r="C11" s="81" t="s">
        <v>62</v>
      </c>
      <c r="H11" s="79"/>
      <c r="L11" s="91" t="s">
        <v>69</v>
      </c>
    </row>
    <row r="12" spans="3:12" ht="14">
      <c r="C12" s="81"/>
      <c r="H12" s="79"/>
      <c r="L12" s="94" t="s">
        <v>71</v>
      </c>
    </row>
    <row r="13" spans="3:12" ht="14">
      <c r="C13" s="81"/>
      <c r="H13" s="79"/>
      <c r="L13" s="91" t="s">
        <v>70</v>
      </c>
    </row>
    <row r="14" spans="3:12">
      <c r="L14" s="92" t="s">
        <v>66</v>
      </c>
    </row>
    <row r="15" spans="3:12" ht="16">
      <c r="C15" s="55" t="s">
        <v>34</v>
      </c>
      <c r="H15" s="55" t="s">
        <v>34</v>
      </c>
      <c r="L15" s="93" t="s">
        <v>67</v>
      </c>
    </row>
    <row r="16" spans="3:12" ht="16">
      <c r="C16" s="83">
        <v>0.8</v>
      </c>
      <c r="D16" s="50" t="s">
        <v>31</v>
      </c>
      <c r="H16" s="83">
        <v>0.8</v>
      </c>
      <c r="I16" s="50" t="s">
        <v>31</v>
      </c>
    </row>
    <row r="17" spans="3:12" ht="18">
      <c r="C17" s="55" t="s">
        <v>35</v>
      </c>
      <c r="D17" s="51"/>
      <c r="E17" s="51"/>
      <c r="F17" s="1"/>
      <c r="H17" s="55" t="s">
        <v>35</v>
      </c>
      <c r="I17" s="51"/>
      <c r="J17" s="51"/>
      <c r="L17" s="85"/>
    </row>
    <row r="18" spans="3:12" ht="18">
      <c r="C18" s="83">
        <v>27</v>
      </c>
      <c r="D18" s="65" t="s">
        <v>36</v>
      </c>
      <c r="E18" s="51"/>
      <c r="F18" s="1"/>
      <c r="H18" s="83">
        <v>27</v>
      </c>
      <c r="I18" s="65" t="s">
        <v>36</v>
      </c>
      <c r="J18" s="51"/>
      <c r="L18" s="85"/>
    </row>
    <row r="19" spans="3:12" ht="16">
      <c r="C19" s="89" t="s">
        <v>19</v>
      </c>
      <c r="H19" s="89" t="s">
        <v>19</v>
      </c>
    </row>
    <row r="20" spans="3:12" ht="16">
      <c r="C20" s="88" t="s">
        <v>93</v>
      </c>
      <c r="H20" s="88">
        <v>40</v>
      </c>
    </row>
    <row r="21" spans="3:12" ht="16">
      <c r="C21" s="55" t="s">
        <v>18</v>
      </c>
      <c r="H21" s="55" t="s">
        <v>18</v>
      </c>
    </row>
    <row r="22" spans="3:12" ht="16">
      <c r="C22" s="83">
        <v>1000</v>
      </c>
      <c r="D22" s="50" t="s">
        <v>20</v>
      </c>
      <c r="E22" s="53"/>
      <c r="F22" s="1"/>
      <c r="H22" s="83">
        <v>420</v>
      </c>
      <c r="I22" s="50" t="s">
        <v>20</v>
      </c>
      <c r="J22" s="53"/>
    </row>
    <row r="24" spans="3:12">
      <c r="C24" s="64" t="s">
        <v>29</v>
      </c>
      <c r="D24" s="60"/>
      <c r="E24" s="59"/>
      <c r="H24" s="64" t="s">
        <v>29</v>
      </c>
      <c r="I24" s="60"/>
      <c r="J24" s="59"/>
    </row>
    <row r="25" spans="3:12" ht="15">
      <c r="C25" s="62"/>
      <c r="D25" s="63"/>
      <c r="E25" s="61"/>
      <c r="F25" s="41"/>
      <c r="H25" s="62"/>
      <c r="I25" s="63"/>
      <c r="J25" s="61"/>
    </row>
    <row r="26" spans="3:12" ht="80">
      <c r="C26" s="47" t="s">
        <v>32</v>
      </c>
      <c r="D26" s="47" t="s">
        <v>23</v>
      </c>
      <c r="E26" s="47" t="s">
        <v>24</v>
      </c>
      <c r="H26" s="47" t="s">
        <v>32</v>
      </c>
      <c r="I26" s="47" t="s">
        <v>23</v>
      </c>
      <c r="J26" s="47" t="s">
        <v>24</v>
      </c>
    </row>
    <row r="27" spans="3:12" ht="20" customHeight="1">
      <c r="C27" s="48" t="s">
        <v>26</v>
      </c>
      <c r="D27" s="48" t="s">
        <v>25</v>
      </c>
      <c r="E27" s="48" t="s">
        <v>37</v>
      </c>
      <c r="H27" s="48" t="s">
        <v>26</v>
      </c>
      <c r="I27" s="48" t="s">
        <v>25</v>
      </c>
      <c r="J27" s="48" t="s">
        <v>37</v>
      </c>
    </row>
    <row r="28" spans="3:12" ht="22" customHeight="1">
      <c r="C28" s="57">
        <f>0.278*C18</f>
        <v>7.5060000000000002</v>
      </c>
      <c r="D28" s="57">
        <f>C28*C16</f>
        <v>6.0048000000000004</v>
      </c>
      <c r="E28" s="66" t="e">
        <f>C22/60/D28*C20</f>
        <v>#VALUE!</v>
      </c>
      <c r="H28" s="57">
        <f>0.278*H18</f>
        <v>7.5060000000000002</v>
      </c>
      <c r="I28" s="57">
        <f>H28*H16</f>
        <v>6.0048000000000004</v>
      </c>
      <c r="J28" s="66">
        <f>H22/60/I28*H20</f>
        <v>46.629363176125764</v>
      </c>
    </row>
    <row r="31" spans="3:12" ht="14">
      <c r="C31" s="155"/>
      <c r="D31" s="155"/>
      <c r="E31" s="155"/>
      <c r="H31" s="155"/>
      <c r="I31" s="155"/>
      <c r="J31" s="155"/>
    </row>
    <row r="32" spans="3:12" ht="16">
      <c r="C32" s="55" t="s">
        <v>34</v>
      </c>
      <c r="H32" s="55" t="s">
        <v>34</v>
      </c>
    </row>
    <row r="33" spans="3:15" ht="16">
      <c r="C33" s="83">
        <v>0.8</v>
      </c>
      <c r="D33" s="50" t="s">
        <v>31</v>
      </c>
      <c r="H33" s="83">
        <v>0.8</v>
      </c>
      <c r="I33" s="50" t="s">
        <v>31</v>
      </c>
    </row>
    <row r="34" spans="3:15" ht="16">
      <c r="C34" s="55" t="s">
        <v>35</v>
      </c>
      <c r="D34" s="51"/>
      <c r="E34" s="51"/>
      <c r="F34" s="1"/>
      <c r="H34" s="55" t="s">
        <v>35</v>
      </c>
      <c r="I34" s="51"/>
      <c r="J34" s="51"/>
    </row>
    <row r="35" spans="3:15" ht="16">
      <c r="C35" s="83">
        <v>27</v>
      </c>
      <c r="D35" s="65" t="s">
        <v>36</v>
      </c>
      <c r="E35" s="51"/>
      <c r="F35" s="1"/>
      <c r="H35" s="83">
        <v>27</v>
      </c>
      <c r="I35" s="65" t="s">
        <v>36</v>
      </c>
      <c r="J35" s="51"/>
      <c r="O35" s="89"/>
    </row>
    <row r="36" spans="3:15" ht="16">
      <c r="C36" s="89" t="s">
        <v>19</v>
      </c>
      <c r="H36" s="89" t="s">
        <v>19</v>
      </c>
    </row>
    <row r="37" spans="3:15" ht="16">
      <c r="C37" s="88">
        <v>40</v>
      </c>
      <c r="H37" s="88">
        <v>40</v>
      </c>
    </row>
    <row r="38" spans="3:15" ht="16">
      <c r="C38" s="55" t="s">
        <v>18</v>
      </c>
      <c r="H38" s="55" t="s">
        <v>18</v>
      </c>
    </row>
    <row r="39" spans="3:15" ht="16">
      <c r="C39" s="83">
        <v>400</v>
      </c>
      <c r="D39" s="50" t="s">
        <v>20</v>
      </c>
      <c r="E39" s="53"/>
      <c r="F39" s="1"/>
      <c r="H39" s="83">
        <v>58</v>
      </c>
      <c r="I39" s="50" t="s">
        <v>20</v>
      </c>
      <c r="J39" s="53"/>
    </row>
    <row r="41" spans="3:15">
      <c r="C41" s="64" t="s">
        <v>29</v>
      </c>
      <c r="D41" s="60"/>
      <c r="E41" s="59"/>
      <c r="H41" s="64" t="s">
        <v>29</v>
      </c>
      <c r="I41" s="60"/>
      <c r="J41" s="59"/>
    </row>
    <row r="42" spans="3:15" ht="15">
      <c r="C42" s="62"/>
      <c r="D42" s="63"/>
      <c r="E42" s="61"/>
      <c r="F42" s="41"/>
      <c r="H42" s="62"/>
      <c r="I42" s="63"/>
      <c r="J42" s="61"/>
    </row>
    <row r="43" spans="3:15" ht="80">
      <c r="C43" s="47" t="s">
        <v>32</v>
      </c>
      <c r="D43" s="47" t="s">
        <v>23</v>
      </c>
      <c r="E43" s="47" t="s">
        <v>24</v>
      </c>
      <c r="H43" s="47" t="s">
        <v>32</v>
      </c>
      <c r="I43" s="47" t="s">
        <v>23</v>
      </c>
      <c r="J43" s="47" t="s">
        <v>24</v>
      </c>
    </row>
    <row r="44" spans="3:15" ht="16">
      <c r="C44" s="48" t="s">
        <v>26</v>
      </c>
      <c r="D44" s="48" t="s">
        <v>25</v>
      </c>
      <c r="E44" s="48" t="s">
        <v>37</v>
      </c>
      <c r="H44" s="48" t="s">
        <v>26</v>
      </c>
      <c r="I44" s="48" t="s">
        <v>25</v>
      </c>
      <c r="J44" s="48" t="s">
        <v>37</v>
      </c>
    </row>
    <row r="45" spans="3:15" ht="16">
      <c r="C45" s="57">
        <f>0.278*C35</f>
        <v>7.5060000000000002</v>
      </c>
      <c r="D45" s="57">
        <f>C45*C33</f>
        <v>6.0048000000000004</v>
      </c>
      <c r="E45" s="66">
        <f>C39/60/D45*C37</f>
        <v>44.408917310595967</v>
      </c>
      <c r="H45" s="57">
        <f>0.278*H35</f>
        <v>7.5060000000000002</v>
      </c>
      <c r="I45" s="57">
        <f>H45*H33</f>
        <v>6.0048000000000004</v>
      </c>
      <c r="J45" s="80">
        <f>H39/60/I45*H37</f>
        <v>6.4392930100364154</v>
      </c>
    </row>
  </sheetData>
  <sheetProtection sheet="1" objects="1" scenarios="1" selectLockedCells="1"/>
  <mergeCells count="2">
    <mergeCell ref="C31:E31"/>
    <mergeCell ref="H31:J31"/>
  </mergeCells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L18"/>
  <sheetViews>
    <sheetView workbookViewId="0">
      <selection activeCell="F13" sqref="F13"/>
    </sheetView>
  </sheetViews>
  <sheetFormatPr baseColWidth="10" defaultRowHeight="13" x14ac:dyDescent="0"/>
  <cols>
    <col min="2" max="2" width="19" customWidth="1"/>
    <col min="3" max="3" width="12.7109375" customWidth="1"/>
    <col min="11" max="11" width="4" customWidth="1"/>
    <col min="12" max="12" width="20.85546875" customWidth="1"/>
    <col min="13" max="13" width="35.42578125" customWidth="1"/>
    <col min="14" max="14" width="43.85546875" customWidth="1"/>
  </cols>
  <sheetData>
    <row r="1" spans="1:12">
      <c r="A1" s="67"/>
      <c r="J1" s="3" t="s">
        <v>64</v>
      </c>
    </row>
    <row r="2" spans="1:12">
      <c r="A2" s="67"/>
    </row>
    <row r="3" spans="1:12" ht="18">
      <c r="A3" s="67"/>
      <c r="B3" s="87" t="s">
        <v>72</v>
      </c>
    </row>
    <row r="4" spans="1:12">
      <c r="A4" s="67"/>
    </row>
    <row r="5" spans="1:12" ht="20">
      <c r="A5" s="67"/>
      <c r="B5" s="95" t="s">
        <v>74</v>
      </c>
      <c r="L5" s="123" t="s">
        <v>82</v>
      </c>
    </row>
    <row r="6" spans="1:12" ht="20">
      <c r="A6" s="67"/>
      <c r="B6" s="68"/>
      <c r="J6" s="69"/>
      <c r="L6" s="123" t="s">
        <v>81</v>
      </c>
    </row>
    <row r="7" spans="1:12" ht="20">
      <c r="A7" s="67"/>
      <c r="B7" s="68"/>
      <c r="J7" s="69"/>
      <c r="L7" s="123" t="s">
        <v>75</v>
      </c>
    </row>
    <row r="8" spans="1:12" ht="20">
      <c r="A8" s="67"/>
      <c r="B8" s="96" t="s">
        <v>38</v>
      </c>
      <c r="L8" s="123" t="s">
        <v>76</v>
      </c>
    </row>
    <row r="9" spans="1:12" ht="18">
      <c r="A9" s="67"/>
      <c r="C9" s="84" t="s">
        <v>39</v>
      </c>
    </row>
    <row r="10" spans="1:12" ht="48">
      <c r="A10" s="67"/>
      <c r="B10" s="97" t="s">
        <v>40</v>
      </c>
      <c r="C10" s="98" t="s">
        <v>41</v>
      </c>
      <c r="D10" s="98" t="s">
        <v>42</v>
      </c>
      <c r="E10" s="99" t="s">
        <v>43</v>
      </c>
      <c r="F10" s="99" t="s">
        <v>44</v>
      </c>
      <c r="G10" s="99" t="s">
        <v>45</v>
      </c>
      <c r="H10" s="99" t="s">
        <v>45</v>
      </c>
      <c r="I10" s="99" t="s">
        <v>45</v>
      </c>
      <c r="J10" s="98" t="s">
        <v>46</v>
      </c>
    </row>
    <row r="11" spans="1:12" ht="32">
      <c r="A11" s="67"/>
      <c r="B11" s="100"/>
      <c r="C11" s="101" t="s">
        <v>47</v>
      </c>
      <c r="D11" s="102" t="s">
        <v>48</v>
      </c>
      <c r="E11" s="101" t="s">
        <v>8</v>
      </c>
      <c r="F11" s="102" t="s">
        <v>49</v>
      </c>
      <c r="G11" s="101" t="s">
        <v>50</v>
      </c>
      <c r="H11" s="101" t="s">
        <v>22</v>
      </c>
      <c r="I11" s="101" t="s">
        <v>51</v>
      </c>
      <c r="J11" s="101"/>
      <c r="L11" s="85"/>
    </row>
    <row r="12" spans="1:12" ht="18">
      <c r="A12" s="67"/>
      <c r="B12" s="70" t="s">
        <v>52</v>
      </c>
      <c r="C12" s="103">
        <v>17</v>
      </c>
      <c r="D12" s="103"/>
      <c r="E12" s="116">
        <v>1000</v>
      </c>
      <c r="F12" s="103"/>
      <c r="G12" s="104">
        <f>C12*E12</f>
        <v>17000</v>
      </c>
      <c r="H12" s="104">
        <f t="shared" ref="H12:H17" si="0">G12*0.278</f>
        <v>4726</v>
      </c>
      <c r="I12" s="105">
        <f t="shared" ref="I12:I17" si="1">H12/1000</f>
        <v>4.726</v>
      </c>
      <c r="J12" s="71">
        <f>IF(I12-INT(I12)&lt;0.25,INT(I12),IF(I12-INT(I12)&lt;0.5,INT(I12)+0.5,IF(I12-INT(I12)&lt;0.75,INT(I12)+0.5,INT(I12)+1)))</f>
        <v>4.5</v>
      </c>
      <c r="L12" s="85"/>
    </row>
    <row r="13" spans="1:12" ht="16">
      <c r="A13" s="67"/>
      <c r="B13" s="72" t="s">
        <v>53</v>
      </c>
      <c r="C13" s="106">
        <v>27</v>
      </c>
      <c r="D13" s="106">
        <v>0.8</v>
      </c>
      <c r="E13" s="106">
        <f>F13*D13</f>
        <v>800</v>
      </c>
      <c r="F13" s="117">
        <v>1000</v>
      </c>
      <c r="G13" s="107">
        <f t="shared" ref="G13:G17" si="2">C13*E13</f>
        <v>21600</v>
      </c>
      <c r="H13" s="107">
        <f t="shared" si="0"/>
        <v>6004.8</v>
      </c>
      <c r="I13" s="108">
        <f t="shared" si="1"/>
        <v>6.0048000000000004</v>
      </c>
      <c r="J13" s="73">
        <f t="shared" ref="J13:J18" si="3">IF(I13-INT(I13)&lt;0.25,INT(I13),IF(I13-INT(I13)&lt;0.5,INT(I13)+0.5,IF(I13-INT(I13)&lt;0.75,INT(I13)+0.5,INT(I13)+1)))</f>
        <v>6</v>
      </c>
    </row>
    <row r="14" spans="1:12" ht="16">
      <c r="A14" s="67"/>
      <c r="B14" s="72" t="s">
        <v>54</v>
      </c>
      <c r="C14" s="106">
        <v>40</v>
      </c>
      <c r="D14" s="106">
        <v>0.75</v>
      </c>
      <c r="E14" s="106">
        <f t="shared" ref="E14:E16" si="4">F14*D14</f>
        <v>750</v>
      </c>
      <c r="F14" s="117">
        <v>1000</v>
      </c>
      <c r="G14" s="107">
        <f t="shared" si="2"/>
        <v>30000</v>
      </c>
      <c r="H14" s="107">
        <f t="shared" si="0"/>
        <v>8340</v>
      </c>
      <c r="I14" s="108">
        <f t="shared" si="1"/>
        <v>8.34</v>
      </c>
      <c r="J14" s="73">
        <f t="shared" si="3"/>
        <v>8.5</v>
      </c>
    </row>
    <row r="15" spans="1:12" ht="16">
      <c r="A15" s="67"/>
      <c r="B15" s="72" t="s">
        <v>55</v>
      </c>
      <c r="C15" s="106">
        <v>32</v>
      </c>
      <c r="D15" s="106">
        <v>1.55</v>
      </c>
      <c r="E15" s="109">
        <f t="shared" si="4"/>
        <v>139.5</v>
      </c>
      <c r="F15" s="117">
        <v>90</v>
      </c>
      <c r="G15" s="107">
        <f t="shared" si="2"/>
        <v>4464</v>
      </c>
      <c r="H15" s="107">
        <f t="shared" si="0"/>
        <v>1240.9920000000002</v>
      </c>
      <c r="I15" s="108">
        <f t="shared" si="1"/>
        <v>1.2409920000000001</v>
      </c>
      <c r="J15" s="73">
        <f t="shared" si="3"/>
        <v>1</v>
      </c>
    </row>
    <row r="16" spans="1:12" ht="16">
      <c r="A16" s="67"/>
      <c r="B16" s="72" t="s">
        <v>56</v>
      </c>
      <c r="C16" s="106">
        <v>38</v>
      </c>
      <c r="D16" s="106">
        <v>0.75</v>
      </c>
      <c r="E16" s="106">
        <f t="shared" si="4"/>
        <v>750</v>
      </c>
      <c r="F16" s="117">
        <v>1000</v>
      </c>
      <c r="G16" s="107">
        <f t="shared" si="2"/>
        <v>28500</v>
      </c>
      <c r="H16" s="107">
        <f t="shared" si="0"/>
        <v>7923.0000000000009</v>
      </c>
      <c r="I16" s="108">
        <f t="shared" si="1"/>
        <v>7.9230000000000009</v>
      </c>
      <c r="J16" s="73">
        <f t="shared" si="3"/>
        <v>8</v>
      </c>
    </row>
    <row r="17" spans="1:10" ht="16">
      <c r="A17" s="67"/>
      <c r="B17" s="72" t="s">
        <v>57</v>
      </c>
      <c r="C17" s="106">
        <v>34</v>
      </c>
      <c r="D17" s="110">
        <v>0.9</v>
      </c>
      <c r="E17" s="117">
        <v>172</v>
      </c>
      <c r="F17" s="109">
        <f>E17/D17</f>
        <v>191.11111111111111</v>
      </c>
      <c r="G17" s="107">
        <f t="shared" si="2"/>
        <v>5848</v>
      </c>
      <c r="H17" s="107">
        <f t="shared" si="0"/>
        <v>1625.7440000000001</v>
      </c>
      <c r="I17" s="108">
        <f t="shared" si="1"/>
        <v>1.6257440000000001</v>
      </c>
      <c r="J17" s="73">
        <f t="shared" si="3"/>
        <v>1.5</v>
      </c>
    </row>
    <row r="18" spans="1:10" ht="15">
      <c r="A18" s="67"/>
      <c r="B18" s="74" t="s">
        <v>58</v>
      </c>
      <c r="C18" s="75">
        <v>47</v>
      </c>
      <c r="D18" s="75"/>
      <c r="E18" s="118">
        <v>190</v>
      </c>
      <c r="F18" s="75"/>
      <c r="G18" s="76">
        <v>17000</v>
      </c>
      <c r="H18" s="76">
        <v>4726</v>
      </c>
      <c r="I18" s="77">
        <v>4.726</v>
      </c>
      <c r="J18" s="78">
        <f t="shared" si="3"/>
        <v>4.5</v>
      </c>
    </row>
  </sheetData>
  <sheetProtection sheet="1" objects="1" scenarios="1" selectLockedCells="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Eau sucrée</vt:lpstr>
      <vt:lpstr>Simul. P combustible</vt:lpstr>
      <vt:lpstr>SP ME2.03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Prod'hom</dc:creator>
  <cp:lastModifiedBy>Haute Ecole Pédagogique</cp:lastModifiedBy>
  <cp:lastPrinted>2015-11-20T14:06:44Z</cp:lastPrinted>
  <dcterms:created xsi:type="dcterms:W3CDTF">2010-12-16T19:40:37Z</dcterms:created>
  <dcterms:modified xsi:type="dcterms:W3CDTF">2016-08-27T13:13:14Z</dcterms:modified>
</cp:coreProperties>
</file>